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kil\Downloads\"/>
    </mc:Choice>
  </mc:AlternateContent>
  <xr:revisionPtr revIDLastSave="0" documentId="8_{4195DEFF-CAF5-490D-B6B3-2B257537397E}" xr6:coauthVersionLast="47" xr6:coauthVersionMax="47" xr10:uidLastSave="{00000000-0000-0000-0000-000000000000}"/>
  <bookViews>
    <workbookView xWindow="-98" yWindow="-98" windowWidth="21795" windowHeight="12975" tabRatio="500" activeTab="1" xr2:uid="{00000000-000D-0000-FFFF-FFFF00000000}"/>
  </bookViews>
  <sheets>
    <sheet name="Instructions" sheetId="1" r:id="rId1"/>
    <sheet name="Fun stats" sheetId="2" r:id="rId2"/>
    <sheet name="Denmark" sheetId="3" r:id="rId3"/>
    <sheet name="Norway" sheetId="4" r:id="rId4"/>
    <sheet name="Finland" sheetId="5" r:id="rId5"/>
    <sheet name="Sweden" sheetId="6" r:id="rId6"/>
    <sheet name="Calculations" sheetId="7" r:id="rId7"/>
    <sheet name="Sheet2" sheetId="8" state="hidden" r:id="rId8"/>
    <sheet name="Sheet1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2" i="2" l="1"/>
  <c r="D39" i="2"/>
  <c r="D38" i="2"/>
  <c r="D37" i="2"/>
  <c r="D36" i="2"/>
  <c r="D35" i="2"/>
  <c r="D34" i="2"/>
  <c r="B39" i="2"/>
  <c r="B38" i="2"/>
  <c r="B37" i="2"/>
  <c r="B36" i="2"/>
  <c r="B35" i="2"/>
  <c r="B34" i="2"/>
  <c r="B33" i="2"/>
  <c r="A39" i="2"/>
  <c r="A38" i="2"/>
  <c r="A37" i="2"/>
  <c r="A36" i="2"/>
  <c r="A35" i="2"/>
  <c r="A34" i="2"/>
  <c r="K310" i="7"/>
  <c r="AO309" i="7"/>
  <c r="K309" i="7"/>
  <c r="S309" i="7" s="1"/>
  <c r="X309" i="7" s="1"/>
  <c r="AU309" i="7" s="1"/>
  <c r="K308" i="7"/>
  <c r="S307" i="7"/>
  <c r="K307" i="7"/>
  <c r="BG307" i="7" s="1"/>
  <c r="BG306" i="7"/>
  <c r="BA306" i="7"/>
  <c r="AO306" i="7"/>
  <c r="S306" i="7"/>
  <c r="X306" i="7" s="1"/>
  <c r="AU306" i="7" s="1"/>
  <c r="K306" i="7"/>
  <c r="BG305" i="7"/>
  <c r="AO305" i="7"/>
  <c r="X305" i="7"/>
  <c r="AU305" i="7" s="1"/>
  <c r="K305" i="7"/>
  <c r="S305" i="7" s="1"/>
  <c r="BA305" i="7" s="1"/>
  <c r="BG304" i="7"/>
  <c r="BA304" i="7"/>
  <c r="K304" i="7"/>
  <c r="S304" i="7" s="1"/>
  <c r="X304" i="7" s="1"/>
  <c r="AU304" i="7" s="1"/>
  <c r="K303" i="7"/>
  <c r="BG303" i="7" s="1"/>
  <c r="BG302" i="7"/>
  <c r="S302" i="7"/>
  <c r="K302" i="7"/>
  <c r="BG301" i="7"/>
  <c r="BA301" i="7"/>
  <c r="X301" i="7"/>
  <c r="AU301" i="7" s="1"/>
  <c r="S301" i="7"/>
  <c r="AO301" i="7" s="1"/>
  <c r="K301" i="7"/>
  <c r="K300" i="7"/>
  <c r="K299" i="7"/>
  <c r="S299" i="7" s="1"/>
  <c r="BG298" i="7"/>
  <c r="S298" i="7"/>
  <c r="K298" i="7"/>
  <c r="BG297" i="7"/>
  <c r="S297" i="7"/>
  <c r="K297" i="7"/>
  <c r="S296" i="7"/>
  <c r="K296" i="7"/>
  <c r="BG296" i="7" s="1"/>
  <c r="K295" i="7"/>
  <c r="S295" i="7" s="1"/>
  <c r="BA295" i="7" s="1"/>
  <c r="K294" i="7"/>
  <c r="BG293" i="7"/>
  <c r="K293" i="7"/>
  <c r="S293" i="7" s="1"/>
  <c r="BA292" i="7"/>
  <c r="S292" i="7"/>
  <c r="X292" i="7" s="1"/>
  <c r="AU292" i="7" s="1"/>
  <c r="K292" i="7"/>
  <c r="BG292" i="7" s="1"/>
  <c r="AO291" i="7"/>
  <c r="X291" i="7"/>
  <c r="AU291" i="7" s="1"/>
  <c r="S291" i="7"/>
  <c r="BA291" i="7" s="1"/>
  <c r="K291" i="7"/>
  <c r="BG291" i="7" s="1"/>
  <c r="BG290" i="7"/>
  <c r="X290" i="7"/>
  <c r="AU290" i="7" s="1"/>
  <c r="S290" i="7"/>
  <c r="AO290" i="7" s="1"/>
  <c r="K290" i="7"/>
  <c r="BG289" i="7"/>
  <c r="BA289" i="7"/>
  <c r="S289" i="7"/>
  <c r="AO289" i="7" s="1"/>
  <c r="K289" i="7"/>
  <c r="BG288" i="7"/>
  <c r="K288" i="7"/>
  <c r="S288" i="7" s="1"/>
  <c r="BA288" i="7" s="1"/>
  <c r="S287" i="7"/>
  <c r="K287" i="7"/>
  <c r="BG287" i="7" s="1"/>
  <c r="S286" i="7"/>
  <c r="AO286" i="7" s="1"/>
  <c r="K286" i="7"/>
  <c r="BG286" i="7" s="1"/>
  <c r="BG285" i="7"/>
  <c r="BA285" i="7"/>
  <c r="S285" i="7"/>
  <c r="K285" i="7"/>
  <c r="K284" i="7"/>
  <c r="BG284" i="7" s="1"/>
  <c r="BG283" i="7"/>
  <c r="S283" i="7"/>
  <c r="X283" i="7" s="1"/>
  <c r="AU283" i="7" s="1"/>
  <c r="K283" i="7"/>
  <c r="AO282" i="7"/>
  <c r="K282" i="7"/>
  <c r="S282" i="7" s="1"/>
  <c r="BA282" i="7" s="1"/>
  <c r="BG281" i="7"/>
  <c r="AO281" i="7"/>
  <c r="K281" i="7"/>
  <c r="S281" i="7" s="1"/>
  <c r="K280" i="7"/>
  <c r="BG280" i="7" s="1"/>
  <c r="BG279" i="7"/>
  <c r="S279" i="7"/>
  <c r="K279" i="7"/>
  <c r="BG278" i="7"/>
  <c r="K278" i="7"/>
  <c r="S278" i="7" s="1"/>
  <c r="BG277" i="7"/>
  <c r="K277" i="7"/>
  <c r="S277" i="7" s="1"/>
  <c r="BG276" i="7"/>
  <c r="AU276" i="7"/>
  <c r="S276" i="7"/>
  <c r="X276" i="7" s="1"/>
  <c r="K276" i="7"/>
  <c r="AO275" i="7"/>
  <c r="S275" i="7"/>
  <c r="K275" i="7"/>
  <c r="BG275" i="7" s="1"/>
  <c r="BG274" i="7"/>
  <c r="S274" i="7"/>
  <c r="K274" i="7"/>
  <c r="BG273" i="7"/>
  <c r="BA273" i="7"/>
  <c r="S273" i="7"/>
  <c r="X273" i="7" s="1"/>
  <c r="AU273" i="7" s="1"/>
  <c r="K273" i="7"/>
  <c r="BG272" i="7"/>
  <c r="K272" i="7"/>
  <c r="S272" i="7" s="1"/>
  <c r="AO272" i="7" s="1"/>
  <c r="K271" i="7"/>
  <c r="BG271" i="7" s="1"/>
  <c r="BG270" i="7"/>
  <c r="K270" i="7"/>
  <c r="S270" i="7" s="1"/>
  <c r="K269" i="7"/>
  <c r="K268" i="7"/>
  <c r="BG267" i="7"/>
  <c r="S267" i="7"/>
  <c r="K267" i="7"/>
  <c r="BG266" i="7"/>
  <c r="AO266" i="7"/>
  <c r="S266" i="7"/>
  <c r="X266" i="7" s="1"/>
  <c r="AU266" i="7" s="1"/>
  <c r="K266" i="7"/>
  <c r="K265" i="7"/>
  <c r="BG265" i="7" s="1"/>
  <c r="S264" i="7"/>
  <c r="K264" i="7"/>
  <c r="BG264" i="7" s="1"/>
  <c r="K263" i="7"/>
  <c r="BG262" i="7"/>
  <c r="BA262" i="7"/>
  <c r="S262" i="7"/>
  <c r="K262" i="7"/>
  <c r="AO261" i="7"/>
  <c r="S261" i="7"/>
  <c r="X261" i="7" s="1"/>
  <c r="AU261" i="7" s="1"/>
  <c r="K261" i="7"/>
  <c r="BG261" i="7" s="1"/>
  <c r="K260" i="7"/>
  <c r="S260" i="7" s="1"/>
  <c r="BG259" i="7"/>
  <c r="S259" i="7"/>
  <c r="K259" i="7"/>
  <c r="K258" i="7"/>
  <c r="BA257" i="7"/>
  <c r="AU257" i="7"/>
  <c r="X257" i="7"/>
  <c r="S257" i="7"/>
  <c r="AO257" i="7" s="1"/>
  <c r="K257" i="7"/>
  <c r="BG257" i="7" s="1"/>
  <c r="K256" i="7"/>
  <c r="S256" i="7" s="1"/>
  <c r="BG255" i="7"/>
  <c r="BA255" i="7"/>
  <c r="AO255" i="7"/>
  <c r="X255" i="7"/>
  <c r="AU255" i="7" s="1"/>
  <c r="K255" i="7"/>
  <c r="S255" i="7" s="1"/>
  <c r="BG254" i="7"/>
  <c r="AO254" i="7"/>
  <c r="K254" i="7"/>
  <c r="S254" i="7" s="1"/>
  <c r="BA254" i="7" s="1"/>
  <c r="BG253" i="7"/>
  <c r="BA253" i="7"/>
  <c r="S253" i="7"/>
  <c r="X253" i="7" s="1"/>
  <c r="AU253" i="7" s="1"/>
  <c r="K253" i="7"/>
  <c r="X252" i="7"/>
  <c r="AU252" i="7" s="1"/>
  <c r="S252" i="7"/>
  <c r="AO252" i="7" s="1"/>
  <c r="K252" i="7"/>
  <c r="BG252" i="7" s="1"/>
  <c r="BG251" i="7"/>
  <c r="S251" i="7"/>
  <c r="BA251" i="7" s="1"/>
  <c r="K251" i="7"/>
  <c r="K250" i="7"/>
  <c r="BG250" i="7" s="1"/>
  <c r="BG249" i="7"/>
  <c r="S249" i="7"/>
  <c r="AO249" i="7" s="1"/>
  <c r="K249" i="7"/>
  <c r="S248" i="7"/>
  <c r="K248" i="7"/>
  <c r="BG248" i="7" s="1"/>
  <c r="BG247" i="7"/>
  <c r="K247" i="7"/>
  <c r="S247" i="7" s="1"/>
  <c r="BG246" i="7"/>
  <c r="K246" i="7"/>
  <c r="S246" i="7" s="1"/>
  <c r="K245" i="7"/>
  <c r="S245" i="7" s="1"/>
  <c r="S244" i="7"/>
  <c r="AO244" i="7" s="1"/>
  <c r="K244" i="7"/>
  <c r="BG244" i="7" s="1"/>
  <c r="BG243" i="7"/>
  <c r="S243" i="7"/>
  <c r="AO243" i="7" s="1"/>
  <c r="K243" i="7"/>
  <c r="BG242" i="7"/>
  <c r="S242" i="7"/>
  <c r="K242" i="7"/>
  <c r="K241" i="7"/>
  <c r="S241" i="7" s="1"/>
  <c r="BG240" i="7"/>
  <c r="K240" i="7"/>
  <c r="S240" i="7" s="1"/>
  <c r="K239" i="7"/>
  <c r="BG238" i="7"/>
  <c r="BA238" i="7"/>
  <c r="S238" i="7"/>
  <c r="AO238" i="7" s="1"/>
  <c r="K238" i="7"/>
  <c r="BA237" i="7"/>
  <c r="S237" i="7"/>
  <c r="K237" i="7"/>
  <c r="BG237" i="7" s="1"/>
  <c r="BG236" i="7"/>
  <c r="BA236" i="7"/>
  <c r="AO236" i="7"/>
  <c r="K236" i="7"/>
  <c r="S236" i="7" s="1"/>
  <c r="X236" i="7" s="1"/>
  <c r="AU236" i="7" s="1"/>
  <c r="BG235" i="7"/>
  <c r="K235" i="7"/>
  <c r="S235" i="7" s="1"/>
  <c r="K234" i="7"/>
  <c r="BG233" i="7"/>
  <c r="S233" i="7"/>
  <c r="AO233" i="7" s="1"/>
  <c r="K233" i="7"/>
  <c r="X232" i="7"/>
  <c r="AU232" i="7" s="1"/>
  <c r="S232" i="7"/>
  <c r="K232" i="7"/>
  <c r="BG232" i="7" s="1"/>
  <c r="BG231" i="7"/>
  <c r="BA231" i="7"/>
  <c r="K231" i="7"/>
  <c r="S231" i="7" s="1"/>
  <c r="AO231" i="7" s="1"/>
  <c r="K230" i="7"/>
  <c r="S230" i="7" s="1"/>
  <c r="BA230" i="7" s="1"/>
  <c r="AU229" i="7"/>
  <c r="AO229" i="7"/>
  <c r="K229" i="7"/>
  <c r="S229" i="7" s="1"/>
  <c r="X229" i="7" s="1"/>
  <c r="BA228" i="7"/>
  <c r="S228" i="7"/>
  <c r="AO228" i="7" s="1"/>
  <c r="K228" i="7"/>
  <c r="BG228" i="7" s="1"/>
  <c r="BG227" i="7"/>
  <c r="BA227" i="7"/>
  <c r="S227" i="7"/>
  <c r="K227" i="7"/>
  <c r="BA226" i="7"/>
  <c r="AO226" i="7"/>
  <c r="S226" i="7"/>
  <c r="X226" i="7" s="1"/>
  <c r="AU226" i="7" s="1"/>
  <c r="K226" i="7"/>
  <c r="BG226" i="7" s="1"/>
  <c r="BG225" i="7"/>
  <c r="AO225" i="7"/>
  <c r="X225" i="7"/>
  <c r="AU225" i="7" s="1"/>
  <c r="K225" i="7"/>
  <c r="S225" i="7" s="1"/>
  <c r="BA225" i="7" s="1"/>
  <c r="K224" i="7"/>
  <c r="K223" i="7"/>
  <c r="K222" i="7"/>
  <c r="BG221" i="7"/>
  <c r="BA221" i="7"/>
  <c r="S221" i="7"/>
  <c r="AO221" i="7" s="1"/>
  <c r="K221" i="7"/>
  <c r="BG220" i="7"/>
  <c r="BA220" i="7"/>
  <c r="X220" i="7"/>
  <c r="AU220" i="7" s="1"/>
  <c r="S220" i="7"/>
  <c r="AO220" i="7" s="1"/>
  <c r="K220" i="7"/>
  <c r="BG219" i="7"/>
  <c r="K219" i="7"/>
  <c r="S219" i="7" s="1"/>
  <c r="BG218" i="7"/>
  <c r="K218" i="7"/>
  <c r="S218" i="7" s="1"/>
  <c r="K217" i="7"/>
  <c r="BG217" i="7" s="1"/>
  <c r="BG216" i="7"/>
  <c r="S216" i="7"/>
  <c r="AO216" i="7" s="1"/>
  <c r="K216" i="7"/>
  <c r="S215" i="7"/>
  <c r="K215" i="7"/>
  <c r="BG215" i="7" s="1"/>
  <c r="BG214" i="7"/>
  <c r="K214" i="7"/>
  <c r="S214" i="7" s="1"/>
  <c r="BG213" i="7"/>
  <c r="X213" i="7"/>
  <c r="AU213" i="7" s="1"/>
  <c r="K213" i="7"/>
  <c r="S213" i="7" s="1"/>
  <c r="K212" i="7"/>
  <c r="S212" i="7" s="1"/>
  <c r="BG211" i="7"/>
  <c r="S211" i="7"/>
  <c r="K211" i="7"/>
  <c r="S210" i="7"/>
  <c r="K210" i="7"/>
  <c r="BG210" i="7" s="1"/>
  <c r="BG209" i="7"/>
  <c r="S209" i="7"/>
  <c r="K209" i="7"/>
  <c r="K208" i="7"/>
  <c r="K207" i="7"/>
  <c r="K206" i="7"/>
  <c r="BG205" i="7"/>
  <c r="BA205" i="7"/>
  <c r="X205" i="7"/>
  <c r="AU205" i="7" s="1"/>
  <c r="S205" i="7"/>
  <c r="AO205" i="7" s="1"/>
  <c r="K205" i="7"/>
  <c r="BG204" i="7"/>
  <c r="BA204" i="7"/>
  <c r="S204" i="7"/>
  <c r="AO204" i="7" s="1"/>
  <c r="K204" i="7"/>
  <c r="BG203" i="7"/>
  <c r="AN203" i="7"/>
  <c r="AM203" i="7"/>
  <c r="AL203" i="7"/>
  <c r="AJ203" i="7"/>
  <c r="AI203" i="7"/>
  <c r="S203" i="7"/>
  <c r="X203" i="7" s="1"/>
  <c r="AU203" i="7" s="1"/>
  <c r="K203" i="7"/>
  <c r="I203" i="7"/>
  <c r="G203" i="7"/>
  <c r="H203" i="7" s="1"/>
  <c r="AK203" i="7" s="1"/>
  <c r="F203" i="7"/>
  <c r="AI202" i="7"/>
  <c r="K202" i="7"/>
  <c r="BG202" i="7" s="1"/>
  <c r="G202" i="7"/>
  <c r="F202" i="7"/>
  <c r="BG201" i="7"/>
  <c r="AN201" i="7"/>
  <c r="AI201" i="7"/>
  <c r="K201" i="7"/>
  <c r="S201" i="7" s="1"/>
  <c r="AO201" i="7" s="1"/>
  <c r="G201" i="7"/>
  <c r="F201" i="7"/>
  <c r="AM200" i="7"/>
  <c r="S200" i="7"/>
  <c r="K200" i="7"/>
  <c r="BG200" i="7" s="1"/>
  <c r="H200" i="7"/>
  <c r="AK200" i="7" s="1"/>
  <c r="G200" i="7"/>
  <c r="AN200" i="7" s="1"/>
  <c r="F200" i="7"/>
  <c r="AI200" i="7" s="1"/>
  <c r="BG199" i="7"/>
  <c r="AN199" i="7"/>
  <c r="AM199" i="7"/>
  <c r="AJ199" i="7"/>
  <c r="S199" i="7"/>
  <c r="BA199" i="7" s="1"/>
  <c r="K199" i="7"/>
  <c r="H199" i="7"/>
  <c r="AK199" i="7" s="1"/>
  <c r="G199" i="7"/>
  <c r="I199" i="7" s="1"/>
  <c r="AL199" i="7" s="1"/>
  <c r="F199" i="7"/>
  <c r="AI199" i="7" s="1"/>
  <c r="BG198" i="7"/>
  <c r="AO198" i="7"/>
  <c r="X198" i="7"/>
  <c r="AU198" i="7" s="1"/>
  <c r="K198" i="7"/>
  <c r="S198" i="7" s="1"/>
  <c r="BA198" i="7" s="1"/>
  <c r="G198" i="7"/>
  <c r="AN198" i="7" s="1"/>
  <c r="F198" i="7"/>
  <c r="AI198" i="7" s="1"/>
  <c r="AM197" i="7"/>
  <c r="AI197" i="7"/>
  <c r="K197" i="7"/>
  <c r="G197" i="7"/>
  <c r="F197" i="7"/>
  <c r="AO196" i="7"/>
  <c r="AM196" i="7"/>
  <c r="S196" i="7"/>
  <c r="BA196" i="7" s="1"/>
  <c r="K196" i="7"/>
  <c r="BG196" i="7" s="1"/>
  <c r="G196" i="7"/>
  <c r="AN196" i="7" s="1"/>
  <c r="F196" i="7"/>
  <c r="AI196" i="7" s="1"/>
  <c r="AN195" i="7"/>
  <c r="AM195" i="7"/>
  <c r="AK195" i="7"/>
  <c r="AJ195" i="7"/>
  <c r="K195" i="7"/>
  <c r="H195" i="7"/>
  <c r="G195" i="7"/>
  <c r="I195" i="7" s="1"/>
  <c r="AL195" i="7" s="1"/>
  <c r="F195" i="7"/>
  <c r="AI195" i="7" s="1"/>
  <c r="BA194" i="7"/>
  <c r="AI194" i="7"/>
  <c r="K194" i="7"/>
  <c r="S194" i="7" s="1"/>
  <c r="H194" i="7"/>
  <c r="AK194" i="7" s="1"/>
  <c r="G194" i="7"/>
  <c r="F194" i="7"/>
  <c r="K193" i="7"/>
  <c r="S193" i="7" s="1"/>
  <c r="G193" i="7"/>
  <c r="AN193" i="7" s="1"/>
  <c r="F193" i="7"/>
  <c r="AI193" i="7" s="1"/>
  <c r="S192" i="7"/>
  <c r="K192" i="7"/>
  <c r="BG192" i="7" s="1"/>
  <c r="G192" i="7"/>
  <c r="AN192" i="7" s="1"/>
  <c r="F192" i="7"/>
  <c r="AI192" i="7" s="1"/>
  <c r="BG191" i="7"/>
  <c r="AO191" i="7"/>
  <c r="AN191" i="7"/>
  <c r="AI191" i="7"/>
  <c r="S191" i="7"/>
  <c r="BA191" i="7" s="1"/>
  <c r="K191" i="7"/>
  <c r="I191" i="7"/>
  <c r="AL191" i="7" s="1"/>
  <c r="H191" i="7"/>
  <c r="AK191" i="7" s="1"/>
  <c r="G191" i="7"/>
  <c r="AM191" i="7" s="1"/>
  <c r="F191" i="7"/>
  <c r="BG190" i="7"/>
  <c r="AO190" i="7"/>
  <c r="AN190" i="7"/>
  <c r="AM190" i="7"/>
  <c r="AL190" i="7"/>
  <c r="S190" i="7"/>
  <c r="BA190" i="7" s="1"/>
  <c r="K190" i="7"/>
  <c r="I190" i="7"/>
  <c r="G190" i="7"/>
  <c r="AJ190" i="7" s="1"/>
  <c r="F190" i="7"/>
  <c r="AI190" i="7" s="1"/>
  <c r="AN189" i="7"/>
  <c r="AM189" i="7"/>
  <c r="AJ189" i="7"/>
  <c r="AI189" i="7"/>
  <c r="K189" i="7"/>
  <c r="I189" i="7"/>
  <c r="AL189" i="7" s="1"/>
  <c r="H189" i="7"/>
  <c r="AK189" i="7" s="1"/>
  <c r="G189" i="7"/>
  <c r="F189" i="7"/>
  <c r="K188" i="7"/>
  <c r="S188" i="7" s="1"/>
  <c r="AO188" i="7" s="1"/>
  <c r="H188" i="7"/>
  <c r="AK188" i="7" s="1"/>
  <c r="G188" i="7"/>
  <c r="F188" i="7"/>
  <c r="AI188" i="7" s="1"/>
  <c r="K187" i="7"/>
  <c r="S187" i="7" s="1"/>
  <c r="H187" i="7"/>
  <c r="AK187" i="7" s="1"/>
  <c r="G187" i="7"/>
  <c r="AN187" i="7" s="1"/>
  <c r="F187" i="7"/>
  <c r="AI187" i="7" s="1"/>
  <c r="AJ186" i="7"/>
  <c r="AI186" i="7"/>
  <c r="S186" i="7"/>
  <c r="K186" i="7"/>
  <c r="BG186" i="7" s="1"/>
  <c r="I186" i="7"/>
  <c r="AL186" i="7" s="1"/>
  <c r="G186" i="7"/>
  <c r="AN186" i="7" s="1"/>
  <c r="F186" i="7"/>
  <c r="BG185" i="7"/>
  <c r="AO185" i="7"/>
  <c r="AN185" i="7"/>
  <c r="AM185" i="7"/>
  <c r="S185" i="7"/>
  <c r="BA185" i="7" s="1"/>
  <c r="K185" i="7"/>
  <c r="G185" i="7"/>
  <c r="AJ185" i="7" s="1"/>
  <c r="F185" i="7"/>
  <c r="AI185" i="7" s="1"/>
  <c r="AN184" i="7"/>
  <c r="AM184" i="7"/>
  <c r="AL184" i="7"/>
  <c r="AK184" i="7"/>
  <c r="AJ184" i="7"/>
  <c r="AI184" i="7"/>
  <c r="K184" i="7"/>
  <c r="I184" i="7"/>
  <c r="G184" i="7"/>
  <c r="H184" i="7" s="1"/>
  <c r="F184" i="7"/>
  <c r="AJ183" i="7"/>
  <c r="AI183" i="7"/>
  <c r="K183" i="7"/>
  <c r="H183" i="7"/>
  <c r="AK183" i="7" s="1"/>
  <c r="G183" i="7"/>
  <c r="F183" i="7"/>
  <c r="BG182" i="7"/>
  <c r="AN182" i="7"/>
  <c r="K182" i="7"/>
  <c r="S182" i="7" s="1"/>
  <c r="G182" i="7"/>
  <c r="F182" i="7"/>
  <c r="AI182" i="7" s="1"/>
  <c r="AJ181" i="7"/>
  <c r="S181" i="7"/>
  <c r="K181" i="7"/>
  <c r="BG181" i="7" s="1"/>
  <c r="G181" i="7"/>
  <c r="AN181" i="7" s="1"/>
  <c r="F181" i="7"/>
  <c r="AI181" i="7" s="1"/>
  <c r="BG180" i="7"/>
  <c r="AN180" i="7"/>
  <c r="AM180" i="7"/>
  <c r="S180" i="7"/>
  <c r="K180" i="7"/>
  <c r="H180" i="7"/>
  <c r="AK180" i="7" s="1"/>
  <c r="G180" i="7"/>
  <c r="AJ180" i="7" s="1"/>
  <c r="F180" i="7"/>
  <c r="AI180" i="7" s="1"/>
  <c r="AN179" i="7"/>
  <c r="AM179" i="7"/>
  <c r="AJ179" i="7"/>
  <c r="K179" i="7"/>
  <c r="G179" i="7"/>
  <c r="I179" i="7" s="1"/>
  <c r="AL179" i="7" s="1"/>
  <c r="F179" i="7"/>
  <c r="AI179" i="7" s="1"/>
  <c r="AJ178" i="7"/>
  <c r="AI178" i="7"/>
  <c r="K178" i="7"/>
  <c r="BG178" i="7" s="1"/>
  <c r="G178" i="7"/>
  <c r="AN178" i="7" s="1"/>
  <c r="F178" i="7"/>
  <c r="BG177" i="7"/>
  <c r="AO177" i="7"/>
  <c r="AJ177" i="7"/>
  <c r="AI177" i="7"/>
  <c r="X177" i="7"/>
  <c r="AU177" i="7" s="1"/>
  <c r="K177" i="7"/>
  <c r="S177" i="7" s="1"/>
  <c r="BA177" i="7" s="1"/>
  <c r="G177" i="7"/>
  <c r="AM177" i="7" s="1"/>
  <c r="F177" i="7"/>
  <c r="S176" i="7"/>
  <c r="K176" i="7"/>
  <c r="BG176" i="7" s="1"/>
  <c r="G176" i="7"/>
  <c r="F176" i="7"/>
  <c r="AI176" i="7" s="1"/>
  <c r="AI175" i="7"/>
  <c r="K175" i="7"/>
  <c r="BG175" i="7" s="1"/>
  <c r="G175" i="7"/>
  <c r="F175" i="7"/>
  <c r="AU174" i="7"/>
  <c r="X174" i="7"/>
  <c r="K174" i="7"/>
  <c r="S174" i="7" s="1"/>
  <c r="G174" i="7"/>
  <c r="AN174" i="7" s="1"/>
  <c r="F174" i="7"/>
  <c r="AI174" i="7" s="1"/>
  <c r="AI173" i="7"/>
  <c r="S173" i="7"/>
  <c r="K173" i="7"/>
  <c r="BG173" i="7" s="1"/>
  <c r="I173" i="7"/>
  <c r="AL173" i="7" s="1"/>
  <c r="G173" i="7"/>
  <c r="AN173" i="7" s="1"/>
  <c r="F173" i="7"/>
  <c r="BG172" i="7"/>
  <c r="AO172" i="7"/>
  <c r="AN172" i="7"/>
  <c r="AM172" i="7"/>
  <c r="S172" i="7"/>
  <c r="BA172" i="7" s="1"/>
  <c r="K172" i="7"/>
  <c r="H172" i="7"/>
  <c r="AK172" i="7" s="1"/>
  <c r="G172" i="7"/>
  <c r="AJ172" i="7" s="1"/>
  <c r="F172" i="7"/>
  <c r="AI172" i="7" s="1"/>
  <c r="AN171" i="7"/>
  <c r="AM171" i="7"/>
  <c r="AJ171" i="7"/>
  <c r="K171" i="7"/>
  <c r="G171" i="7"/>
  <c r="I171" i="7" s="1"/>
  <c r="AL171" i="7" s="1"/>
  <c r="F171" i="7"/>
  <c r="AI171" i="7" s="1"/>
  <c r="BA170" i="7"/>
  <c r="AI170" i="7"/>
  <c r="K170" i="7"/>
  <c r="S170" i="7" s="1"/>
  <c r="H170" i="7"/>
  <c r="AK170" i="7" s="1"/>
  <c r="G170" i="7"/>
  <c r="F170" i="7"/>
  <c r="K169" i="7"/>
  <c r="S169" i="7" s="1"/>
  <c r="H169" i="7"/>
  <c r="AK169" i="7" s="1"/>
  <c r="G169" i="7"/>
  <c r="AN169" i="7" s="1"/>
  <c r="F169" i="7"/>
  <c r="AI169" i="7" s="1"/>
  <c r="AJ168" i="7"/>
  <c r="X168" i="7"/>
  <c r="AU168" i="7" s="1"/>
  <c r="S168" i="7"/>
  <c r="K168" i="7"/>
  <c r="BG168" i="7" s="1"/>
  <c r="G168" i="7"/>
  <c r="AN168" i="7" s="1"/>
  <c r="F168" i="7"/>
  <c r="AI168" i="7" s="1"/>
  <c r="BG167" i="7"/>
  <c r="AO167" i="7"/>
  <c r="AN167" i="7"/>
  <c r="AI167" i="7"/>
  <c r="S167" i="7"/>
  <c r="BA167" i="7" s="1"/>
  <c r="K167" i="7"/>
  <c r="G167" i="7"/>
  <c r="AM167" i="7" s="1"/>
  <c r="F167" i="7"/>
  <c r="BG166" i="7"/>
  <c r="AO166" i="7"/>
  <c r="AN166" i="7"/>
  <c r="AM166" i="7"/>
  <c r="S166" i="7"/>
  <c r="BA166" i="7" s="1"/>
  <c r="K166" i="7"/>
  <c r="G166" i="7"/>
  <c r="AJ166" i="7" s="1"/>
  <c r="F166" i="7"/>
  <c r="AI166" i="7" s="1"/>
  <c r="AN165" i="7"/>
  <c r="AM165" i="7"/>
  <c r="AJ165" i="7"/>
  <c r="AI165" i="7"/>
  <c r="K165" i="7"/>
  <c r="BG165" i="7" s="1"/>
  <c r="I165" i="7"/>
  <c r="AL165" i="7" s="1"/>
  <c r="H165" i="7"/>
  <c r="AK165" i="7" s="1"/>
  <c r="G165" i="7"/>
  <c r="F165" i="7"/>
  <c r="BG164" i="7"/>
  <c r="BA164" i="7"/>
  <c r="K164" i="7"/>
  <c r="S164" i="7" s="1"/>
  <c r="AO164" i="7" s="1"/>
  <c r="G164" i="7"/>
  <c r="F164" i="7"/>
  <c r="AI164" i="7" s="1"/>
  <c r="AM163" i="7"/>
  <c r="AK163" i="7"/>
  <c r="K163" i="7"/>
  <c r="S163" i="7" s="1"/>
  <c r="I163" i="7"/>
  <c r="AL163" i="7" s="1"/>
  <c r="H163" i="7"/>
  <c r="G163" i="7"/>
  <c r="AN163" i="7" s="1"/>
  <c r="F163" i="7"/>
  <c r="AI163" i="7" s="1"/>
  <c r="AO162" i="7"/>
  <c r="AJ162" i="7"/>
  <c r="X162" i="7"/>
  <c r="AU162" i="7" s="1"/>
  <c r="S162" i="7"/>
  <c r="BA162" i="7" s="1"/>
  <c r="K162" i="7"/>
  <c r="BG162" i="7" s="1"/>
  <c r="H162" i="7"/>
  <c r="AK162" i="7" s="1"/>
  <c r="G162" i="7"/>
  <c r="AN162" i="7" s="1"/>
  <c r="F162" i="7"/>
  <c r="AI162" i="7" s="1"/>
  <c r="BG161" i="7"/>
  <c r="AO161" i="7"/>
  <c r="X161" i="7"/>
  <c r="AU161" i="7" s="1"/>
  <c r="S161" i="7"/>
  <c r="BA161" i="7" s="1"/>
  <c r="K161" i="7"/>
  <c r="G161" i="7"/>
  <c r="AN161" i="7" s="1"/>
  <c r="F161" i="7"/>
  <c r="AI161" i="7" s="1"/>
  <c r="AN160" i="7"/>
  <c r="AM160" i="7"/>
  <c r="AK160" i="7"/>
  <c r="AJ160" i="7"/>
  <c r="AI160" i="7"/>
  <c r="K160" i="7"/>
  <c r="I160" i="7"/>
  <c r="AL160" i="7" s="1"/>
  <c r="G160" i="7"/>
  <c r="H160" i="7" s="1"/>
  <c r="F160" i="7"/>
  <c r="AM159" i="7"/>
  <c r="AJ159" i="7"/>
  <c r="K159" i="7"/>
  <c r="BG159" i="7" s="1"/>
  <c r="I159" i="7"/>
  <c r="AL159" i="7" s="1"/>
  <c r="H159" i="7"/>
  <c r="AK159" i="7" s="1"/>
  <c r="G159" i="7"/>
  <c r="AN159" i="7" s="1"/>
  <c r="F159" i="7"/>
  <c r="AI159" i="7" s="1"/>
  <c r="BG158" i="7"/>
  <c r="AJ158" i="7"/>
  <c r="AI158" i="7"/>
  <c r="X158" i="7"/>
  <c r="AU158" i="7" s="1"/>
  <c r="K158" i="7"/>
  <c r="S158" i="7" s="1"/>
  <c r="AO158" i="7" s="1"/>
  <c r="G158" i="7"/>
  <c r="AN158" i="7" s="1"/>
  <c r="F158" i="7"/>
  <c r="S157" i="7"/>
  <c r="AO157" i="7" s="1"/>
  <c r="K157" i="7"/>
  <c r="BG157" i="7" s="1"/>
  <c r="I157" i="7"/>
  <c r="AL157" i="7" s="1"/>
  <c r="G157" i="7"/>
  <c r="F157" i="7"/>
  <c r="AI157" i="7" s="1"/>
  <c r="BG156" i="7"/>
  <c r="AO156" i="7"/>
  <c r="AN156" i="7"/>
  <c r="AM156" i="7"/>
  <c r="S156" i="7"/>
  <c r="K156" i="7"/>
  <c r="H156" i="7"/>
  <c r="AK156" i="7" s="1"/>
  <c r="G156" i="7"/>
  <c r="AJ156" i="7" s="1"/>
  <c r="F156" i="7"/>
  <c r="AI156" i="7" s="1"/>
  <c r="AN155" i="7"/>
  <c r="AM155" i="7"/>
  <c r="AL155" i="7"/>
  <c r="AJ155" i="7"/>
  <c r="K155" i="7"/>
  <c r="BG155" i="7" s="1"/>
  <c r="G155" i="7"/>
  <c r="I155" i="7" s="1"/>
  <c r="F155" i="7"/>
  <c r="AI155" i="7" s="1"/>
  <c r="BG154" i="7"/>
  <c r="BA154" i="7"/>
  <c r="AJ154" i="7"/>
  <c r="AI154" i="7"/>
  <c r="K154" i="7"/>
  <c r="S154" i="7" s="1"/>
  <c r="G154" i="7"/>
  <c r="I154" i="7" s="1"/>
  <c r="AL154" i="7" s="1"/>
  <c r="F154" i="7"/>
  <c r="AK153" i="7"/>
  <c r="AJ153" i="7"/>
  <c r="AI153" i="7"/>
  <c r="K153" i="7"/>
  <c r="I153" i="7"/>
  <c r="AL153" i="7" s="1"/>
  <c r="H153" i="7"/>
  <c r="G153" i="7"/>
  <c r="AN153" i="7" s="1"/>
  <c r="F153" i="7"/>
  <c r="AI152" i="7"/>
  <c r="K152" i="7"/>
  <c r="BG152" i="7" s="1"/>
  <c r="I152" i="7"/>
  <c r="AL152" i="7" s="1"/>
  <c r="H152" i="7"/>
  <c r="AK152" i="7" s="1"/>
  <c r="G152" i="7"/>
  <c r="AN152" i="7" s="1"/>
  <c r="F152" i="7"/>
  <c r="K151" i="7"/>
  <c r="S151" i="7" s="1"/>
  <c r="AO151" i="7" s="1"/>
  <c r="I151" i="7"/>
  <c r="AL151" i="7" s="1"/>
  <c r="H151" i="7"/>
  <c r="AK151" i="7" s="1"/>
  <c r="G151" i="7"/>
  <c r="AN151" i="7" s="1"/>
  <c r="F151" i="7"/>
  <c r="AI151" i="7" s="1"/>
  <c r="X150" i="7"/>
  <c r="AU150" i="7" s="1"/>
  <c r="S150" i="7"/>
  <c r="AO150" i="7" s="1"/>
  <c r="K150" i="7"/>
  <c r="BG150" i="7" s="1"/>
  <c r="H150" i="7"/>
  <c r="AK150" i="7" s="1"/>
  <c r="G150" i="7"/>
  <c r="AN150" i="7" s="1"/>
  <c r="F150" i="7"/>
  <c r="AI150" i="7" s="1"/>
  <c r="BG149" i="7"/>
  <c r="AO149" i="7"/>
  <c r="AN149" i="7"/>
  <c r="AM149" i="7"/>
  <c r="AI149" i="7"/>
  <c r="S149" i="7"/>
  <c r="BA149" i="7" s="1"/>
  <c r="K149" i="7"/>
  <c r="I149" i="7"/>
  <c r="AL149" i="7" s="1"/>
  <c r="H149" i="7"/>
  <c r="AK149" i="7" s="1"/>
  <c r="G149" i="7"/>
  <c r="AJ149" i="7" s="1"/>
  <c r="F149" i="7"/>
  <c r="AN148" i="7"/>
  <c r="AM148" i="7"/>
  <c r="AJ148" i="7"/>
  <c r="K148" i="7"/>
  <c r="G148" i="7"/>
  <c r="I148" i="7" s="1"/>
  <c r="AL148" i="7" s="1"/>
  <c r="F148" i="7"/>
  <c r="AI148" i="7" s="1"/>
  <c r="AM147" i="7"/>
  <c r="AI147" i="7"/>
  <c r="K147" i="7"/>
  <c r="G147" i="7"/>
  <c r="F147" i="7"/>
  <c r="AJ146" i="7"/>
  <c r="K146" i="7"/>
  <c r="I146" i="7"/>
  <c r="AL146" i="7" s="1"/>
  <c r="G146" i="7"/>
  <c r="F146" i="7"/>
  <c r="AI146" i="7" s="1"/>
  <c r="S145" i="7"/>
  <c r="K145" i="7"/>
  <c r="BG145" i="7" s="1"/>
  <c r="G145" i="7"/>
  <c r="F145" i="7"/>
  <c r="AI145" i="7" s="1"/>
  <c r="BG144" i="7"/>
  <c r="AN144" i="7"/>
  <c r="AJ144" i="7"/>
  <c r="S144" i="7"/>
  <c r="K144" i="7"/>
  <c r="I144" i="7"/>
  <c r="AL144" i="7" s="1"/>
  <c r="G144" i="7"/>
  <c r="AM144" i="7" s="1"/>
  <c r="F144" i="7"/>
  <c r="AI144" i="7" s="1"/>
  <c r="BG143" i="7"/>
  <c r="AN143" i="7"/>
  <c r="AM143" i="7"/>
  <c r="S143" i="7"/>
  <c r="K143" i="7"/>
  <c r="G143" i="7"/>
  <c r="AJ143" i="7" s="1"/>
  <c r="F143" i="7"/>
  <c r="AI143" i="7" s="1"/>
  <c r="AN142" i="7"/>
  <c r="AM142" i="7"/>
  <c r="AJ142" i="7"/>
  <c r="AI142" i="7"/>
  <c r="K142" i="7"/>
  <c r="I142" i="7"/>
  <c r="AL142" i="7" s="1"/>
  <c r="H142" i="7"/>
  <c r="AK142" i="7" s="1"/>
  <c r="G142" i="7"/>
  <c r="F142" i="7"/>
  <c r="K141" i="7"/>
  <c r="H141" i="7"/>
  <c r="AK141" i="7" s="1"/>
  <c r="G141" i="7"/>
  <c r="F141" i="7"/>
  <c r="AI141" i="7" s="1"/>
  <c r="K140" i="7"/>
  <c r="G140" i="7"/>
  <c r="F140" i="7"/>
  <c r="AI140" i="7" s="1"/>
  <c r="AO139" i="7"/>
  <c r="X139" i="7"/>
  <c r="AU139" i="7" s="1"/>
  <c r="S139" i="7"/>
  <c r="BA139" i="7" s="1"/>
  <c r="K139" i="7"/>
  <c r="BG139" i="7" s="1"/>
  <c r="G139" i="7"/>
  <c r="F139" i="7"/>
  <c r="AI139" i="7" s="1"/>
  <c r="BG138" i="7"/>
  <c r="AO138" i="7"/>
  <c r="S138" i="7"/>
  <c r="K138" i="7"/>
  <c r="G138" i="7"/>
  <c r="F138" i="7"/>
  <c r="AI138" i="7" s="1"/>
  <c r="BG137" i="7"/>
  <c r="AN137" i="7"/>
  <c r="AM137" i="7"/>
  <c r="AL137" i="7"/>
  <c r="AK137" i="7"/>
  <c r="AJ137" i="7"/>
  <c r="AI137" i="7"/>
  <c r="S137" i="7"/>
  <c r="X137" i="7" s="1"/>
  <c r="AU137" i="7" s="1"/>
  <c r="K137" i="7"/>
  <c r="I137" i="7"/>
  <c r="G137" i="7"/>
  <c r="H137" i="7" s="1"/>
  <c r="F137" i="7"/>
  <c r="AI136" i="7"/>
  <c r="S136" i="7"/>
  <c r="K136" i="7"/>
  <c r="BG136" i="7" s="1"/>
  <c r="I136" i="7"/>
  <c r="AL136" i="7" s="1"/>
  <c r="G136" i="7"/>
  <c r="F136" i="7"/>
  <c r="BG135" i="7"/>
  <c r="K135" i="7"/>
  <c r="S135" i="7" s="1"/>
  <c r="AO135" i="7" s="1"/>
  <c r="G135" i="7"/>
  <c r="F135" i="7"/>
  <c r="AI135" i="7" s="1"/>
  <c r="S134" i="7"/>
  <c r="K134" i="7"/>
  <c r="BG134" i="7" s="1"/>
  <c r="H134" i="7"/>
  <c r="AK134" i="7" s="1"/>
  <c r="G134" i="7"/>
  <c r="AN134" i="7" s="1"/>
  <c r="F134" i="7"/>
  <c r="AI134" i="7" s="1"/>
  <c r="BG133" i="7"/>
  <c r="AN133" i="7"/>
  <c r="AM133" i="7"/>
  <c r="AI133" i="7"/>
  <c r="S133" i="7"/>
  <c r="BA133" i="7" s="1"/>
  <c r="K133" i="7"/>
  <c r="I133" i="7"/>
  <c r="AL133" i="7" s="1"/>
  <c r="H133" i="7"/>
  <c r="AK133" i="7" s="1"/>
  <c r="G133" i="7"/>
  <c r="AJ133" i="7" s="1"/>
  <c r="F133" i="7"/>
  <c r="BG132" i="7"/>
  <c r="AN132" i="7"/>
  <c r="AM132" i="7"/>
  <c r="AL132" i="7"/>
  <c r="AJ132" i="7"/>
  <c r="S132" i="7"/>
  <c r="BA132" i="7" s="1"/>
  <c r="K132" i="7"/>
  <c r="G132" i="7"/>
  <c r="I132" i="7" s="1"/>
  <c r="F132" i="7"/>
  <c r="AI132" i="7" s="1"/>
  <c r="BG131" i="7"/>
  <c r="BA131" i="7"/>
  <c r="AI131" i="7"/>
  <c r="K131" i="7"/>
  <c r="S131" i="7" s="1"/>
  <c r="X131" i="7" s="1"/>
  <c r="AU131" i="7" s="1"/>
  <c r="G131" i="7"/>
  <c r="AN131" i="7" s="1"/>
  <c r="F131" i="7"/>
  <c r="AK130" i="7"/>
  <c r="AJ130" i="7"/>
  <c r="K130" i="7"/>
  <c r="H130" i="7"/>
  <c r="G130" i="7"/>
  <c r="F130" i="7"/>
  <c r="AI130" i="7" s="1"/>
  <c r="S129" i="7"/>
  <c r="AO129" i="7" s="1"/>
  <c r="K129" i="7"/>
  <c r="BG129" i="7" s="1"/>
  <c r="G129" i="7"/>
  <c r="AN129" i="7" s="1"/>
  <c r="F129" i="7"/>
  <c r="AI129" i="7" s="1"/>
  <c r="AN128" i="7"/>
  <c r="AM128" i="7"/>
  <c r="AL128" i="7"/>
  <c r="AJ128" i="7"/>
  <c r="S128" i="7"/>
  <c r="K128" i="7"/>
  <c r="BG128" i="7" s="1"/>
  <c r="G128" i="7"/>
  <c r="I128" i="7" s="1"/>
  <c r="F128" i="7"/>
  <c r="AI128" i="7" s="1"/>
  <c r="BG127" i="7"/>
  <c r="AI127" i="7"/>
  <c r="K127" i="7"/>
  <c r="S127" i="7" s="1"/>
  <c r="G127" i="7"/>
  <c r="F127" i="7"/>
  <c r="AK126" i="7"/>
  <c r="K126" i="7"/>
  <c r="S126" i="7" s="1"/>
  <c r="H126" i="7"/>
  <c r="G126" i="7"/>
  <c r="AN126" i="7" s="1"/>
  <c r="F126" i="7"/>
  <c r="AI126" i="7" s="1"/>
  <c r="BG125" i="7"/>
  <c r="AI125" i="7"/>
  <c r="S125" i="7"/>
  <c r="K125" i="7"/>
  <c r="H125" i="7"/>
  <c r="AK125" i="7" s="1"/>
  <c r="G125" i="7"/>
  <c r="AN125" i="7" s="1"/>
  <c r="F125" i="7"/>
  <c r="BG124" i="7"/>
  <c r="AN124" i="7"/>
  <c r="AJ124" i="7"/>
  <c r="X124" i="7"/>
  <c r="AU124" i="7" s="1"/>
  <c r="S124" i="7"/>
  <c r="BA124" i="7" s="1"/>
  <c r="K124" i="7"/>
  <c r="I124" i="7"/>
  <c r="AL124" i="7" s="1"/>
  <c r="H124" i="7"/>
  <c r="AK124" i="7" s="1"/>
  <c r="G124" i="7"/>
  <c r="AM124" i="7" s="1"/>
  <c r="F124" i="7"/>
  <c r="AI124" i="7" s="1"/>
  <c r="BG123" i="7"/>
  <c r="AN123" i="7"/>
  <c r="AM123" i="7"/>
  <c r="AK123" i="7"/>
  <c r="S123" i="7"/>
  <c r="K123" i="7"/>
  <c r="H123" i="7"/>
  <c r="G123" i="7"/>
  <c r="AJ123" i="7" s="1"/>
  <c r="F123" i="7"/>
  <c r="AI123" i="7" s="1"/>
  <c r="BG122" i="7"/>
  <c r="AO122" i="7"/>
  <c r="AN122" i="7"/>
  <c r="AM122" i="7"/>
  <c r="AL122" i="7"/>
  <c r="AK122" i="7"/>
  <c r="AJ122" i="7"/>
  <c r="AI122" i="7"/>
  <c r="K122" i="7"/>
  <c r="S122" i="7" s="1"/>
  <c r="I122" i="7"/>
  <c r="H122" i="7"/>
  <c r="G122" i="7"/>
  <c r="F122" i="7"/>
  <c r="AI121" i="7"/>
  <c r="K121" i="7"/>
  <c r="S121" i="7" s="1"/>
  <c r="AO121" i="7" s="1"/>
  <c r="H121" i="7"/>
  <c r="AK121" i="7" s="1"/>
  <c r="G121" i="7"/>
  <c r="F121" i="7"/>
  <c r="AM120" i="7"/>
  <c r="AJ120" i="7"/>
  <c r="K120" i="7"/>
  <c r="I120" i="7"/>
  <c r="AL120" i="7" s="1"/>
  <c r="H120" i="7"/>
  <c r="AK120" i="7" s="1"/>
  <c r="G120" i="7"/>
  <c r="AN120" i="7" s="1"/>
  <c r="F120" i="7"/>
  <c r="AI120" i="7" s="1"/>
  <c r="AI119" i="7"/>
  <c r="K119" i="7"/>
  <c r="BG119" i="7" s="1"/>
  <c r="G119" i="7"/>
  <c r="AJ119" i="7" s="1"/>
  <c r="F119" i="7"/>
  <c r="BG118" i="7"/>
  <c r="BA118" i="7"/>
  <c r="AO118" i="7"/>
  <c r="AN118" i="7"/>
  <c r="AI118" i="7"/>
  <c r="S118" i="7"/>
  <c r="X118" i="7" s="1"/>
  <c r="AU118" i="7" s="1"/>
  <c r="K118" i="7"/>
  <c r="I118" i="7"/>
  <c r="AL118" i="7" s="1"/>
  <c r="G118" i="7"/>
  <c r="F118" i="7"/>
  <c r="AN117" i="7"/>
  <c r="AM117" i="7"/>
  <c r="AL117" i="7"/>
  <c r="AK117" i="7"/>
  <c r="AJ117" i="7"/>
  <c r="K117" i="7"/>
  <c r="BG117" i="7" s="1"/>
  <c r="I117" i="7"/>
  <c r="G117" i="7"/>
  <c r="H117" i="7" s="1"/>
  <c r="F117" i="7"/>
  <c r="AI117" i="7" s="1"/>
  <c r="AI116" i="7"/>
  <c r="K116" i="7"/>
  <c r="BG116" i="7" s="1"/>
  <c r="G116" i="7"/>
  <c r="F116" i="7"/>
  <c r="BG115" i="7"/>
  <c r="AJ115" i="7"/>
  <c r="AI115" i="7"/>
  <c r="K115" i="7"/>
  <c r="S115" i="7" s="1"/>
  <c r="AO115" i="7" s="1"/>
  <c r="G115" i="7"/>
  <c r="H115" i="7" s="1"/>
  <c r="AK115" i="7" s="1"/>
  <c r="F115" i="7"/>
  <c r="S114" i="7"/>
  <c r="K114" i="7"/>
  <c r="BG114" i="7" s="1"/>
  <c r="H114" i="7"/>
  <c r="AM114" i="7" s="1"/>
  <c r="G114" i="7"/>
  <c r="AJ114" i="7" s="1"/>
  <c r="F114" i="7"/>
  <c r="AI114" i="7" s="1"/>
  <c r="BG113" i="7"/>
  <c r="AI113" i="7"/>
  <c r="K113" i="7"/>
  <c r="S113" i="7" s="1"/>
  <c r="H113" i="7"/>
  <c r="AK113" i="7" s="1"/>
  <c r="G113" i="7"/>
  <c r="AJ113" i="7" s="1"/>
  <c r="F113" i="7"/>
  <c r="AO112" i="7"/>
  <c r="AK112" i="7"/>
  <c r="S112" i="7"/>
  <c r="BA112" i="7" s="1"/>
  <c r="K112" i="7"/>
  <c r="BG112" i="7" s="1"/>
  <c r="H112" i="7"/>
  <c r="G112" i="7"/>
  <c r="F112" i="7"/>
  <c r="AI112" i="7" s="1"/>
  <c r="AJ111" i="7"/>
  <c r="AI111" i="7"/>
  <c r="S111" i="7"/>
  <c r="K111" i="7"/>
  <c r="BG111" i="7" s="1"/>
  <c r="H111" i="7"/>
  <c r="AK111" i="7" s="1"/>
  <c r="G111" i="7"/>
  <c r="F111" i="7"/>
  <c r="BG110" i="7"/>
  <c r="AO110" i="7"/>
  <c r="AJ110" i="7"/>
  <c r="AI110" i="7"/>
  <c r="S110" i="7"/>
  <c r="BA110" i="7" s="1"/>
  <c r="K110" i="7"/>
  <c r="G110" i="7"/>
  <c r="F110" i="7"/>
  <c r="BG109" i="7"/>
  <c r="AI109" i="7"/>
  <c r="S109" i="7"/>
  <c r="K109" i="7"/>
  <c r="H109" i="7"/>
  <c r="AK109" i="7" s="1"/>
  <c r="G109" i="7"/>
  <c r="AJ109" i="7" s="1"/>
  <c r="F109" i="7"/>
  <c r="AJ108" i="7"/>
  <c r="AI108" i="7"/>
  <c r="K108" i="7"/>
  <c r="H108" i="7"/>
  <c r="AK108" i="7" s="1"/>
  <c r="G108" i="7"/>
  <c r="F108" i="7"/>
  <c r="K107" i="7"/>
  <c r="S107" i="7" s="1"/>
  <c r="G107" i="7"/>
  <c r="F107" i="7"/>
  <c r="AI107" i="7" s="1"/>
  <c r="BG106" i="7"/>
  <c r="AI106" i="7"/>
  <c r="K106" i="7"/>
  <c r="S106" i="7" s="1"/>
  <c r="H106" i="7"/>
  <c r="AK106" i="7" s="1"/>
  <c r="G106" i="7"/>
  <c r="F106" i="7"/>
  <c r="AJ105" i="7"/>
  <c r="X105" i="7"/>
  <c r="AU105" i="7" s="1"/>
  <c r="S105" i="7"/>
  <c r="BA105" i="7" s="1"/>
  <c r="K105" i="7"/>
  <c r="BG105" i="7" s="1"/>
  <c r="H105" i="7"/>
  <c r="AM105" i="7" s="1"/>
  <c r="G105" i="7"/>
  <c r="F105" i="7"/>
  <c r="AI105" i="7" s="1"/>
  <c r="BG104" i="7"/>
  <c r="AM104" i="7"/>
  <c r="S104" i="7"/>
  <c r="BA104" i="7" s="1"/>
  <c r="K104" i="7"/>
  <c r="H104" i="7"/>
  <c r="AK104" i="7" s="1"/>
  <c r="G104" i="7"/>
  <c r="AJ104" i="7" s="1"/>
  <c r="F104" i="7"/>
  <c r="AI104" i="7" s="1"/>
  <c r="AJ103" i="7"/>
  <c r="AI103" i="7"/>
  <c r="K103" i="7"/>
  <c r="G103" i="7"/>
  <c r="H103" i="7" s="1"/>
  <c r="AM103" i="7" s="1"/>
  <c r="F103" i="7"/>
  <c r="K102" i="7"/>
  <c r="S102" i="7" s="1"/>
  <c r="H102" i="7"/>
  <c r="AK102" i="7" s="1"/>
  <c r="G102" i="7"/>
  <c r="F102" i="7"/>
  <c r="AI102" i="7" s="1"/>
  <c r="AM101" i="7"/>
  <c r="AJ101" i="7"/>
  <c r="AI101" i="7"/>
  <c r="K101" i="7"/>
  <c r="H101" i="7"/>
  <c r="AK101" i="7" s="1"/>
  <c r="G101" i="7"/>
  <c r="F101" i="7"/>
  <c r="AJ100" i="7"/>
  <c r="K100" i="7"/>
  <c r="BG100" i="7" s="1"/>
  <c r="G100" i="7"/>
  <c r="F100" i="7"/>
  <c r="AI100" i="7" s="1"/>
  <c r="BG99" i="7"/>
  <c r="BA99" i="7"/>
  <c r="AU99" i="7"/>
  <c r="AO99" i="7"/>
  <c r="AI99" i="7"/>
  <c r="S99" i="7"/>
  <c r="X99" i="7" s="1"/>
  <c r="K99" i="7"/>
  <c r="G99" i="7"/>
  <c r="F99" i="7"/>
  <c r="AO98" i="7"/>
  <c r="AK98" i="7"/>
  <c r="AJ98" i="7"/>
  <c r="S98" i="7"/>
  <c r="K98" i="7"/>
  <c r="BG98" i="7" s="1"/>
  <c r="H98" i="7"/>
  <c r="AM98" i="7" s="1"/>
  <c r="G98" i="7"/>
  <c r="F98" i="7"/>
  <c r="AI98" i="7" s="1"/>
  <c r="BG97" i="7"/>
  <c r="BA97" i="7"/>
  <c r="AI97" i="7"/>
  <c r="S97" i="7"/>
  <c r="K97" i="7"/>
  <c r="H97" i="7"/>
  <c r="G97" i="7"/>
  <c r="AJ97" i="7" s="1"/>
  <c r="F97" i="7"/>
  <c r="BG96" i="7"/>
  <c r="BA96" i="7"/>
  <c r="AU96" i="7"/>
  <c r="AJ96" i="7"/>
  <c r="AI96" i="7"/>
  <c r="X96" i="7"/>
  <c r="K96" i="7"/>
  <c r="S96" i="7" s="1"/>
  <c r="AO96" i="7" s="1"/>
  <c r="G96" i="7"/>
  <c r="H96" i="7" s="1"/>
  <c r="AM96" i="7" s="1"/>
  <c r="F96" i="7"/>
  <c r="AM95" i="7"/>
  <c r="AJ95" i="7"/>
  <c r="S95" i="7"/>
  <c r="K95" i="7"/>
  <c r="BG95" i="7" s="1"/>
  <c r="H95" i="7"/>
  <c r="AK95" i="7" s="1"/>
  <c r="G95" i="7"/>
  <c r="F95" i="7"/>
  <c r="AI95" i="7" s="1"/>
  <c r="AO94" i="7"/>
  <c r="AJ94" i="7"/>
  <c r="AI94" i="7"/>
  <c r="K94" i="7"/>
  <c r="S94" i="7" s="1"/>
  <c r="BA94" i="7" s="1"/>
  <c r="H94" i="7"/>
  <c r="AK94" i="7" s="1"/>
  <c r="G94" i="7"/>
  <c r="F94" i="7"/>
  <c r="BG93" i="7"/>
  <c r="AI93" i="7"/>
  <c r="X93" i="7"/>
  <c r="AU93" i="7" s="1"/>
  <c r="S93" i="7"/>
  <c r="K93" i="7"/>
  <c r="G93" i="7"/>
  <c r="F93" i="7"/>
  <c r="BG92" i="7"/>
  <c r="AO92" i="7"/>
  <c r="AJ92" i="7"/>
  <c r="AI92" i="7"/>
  <c r="S92" i="7"/>
  <c r="K92" i="7"/>
  <c r="H92" i="7"/>
  <c r="G92" i="7"/>
  <c r="F92" i="7"/>
  <c r="BG91" i="7"/>
  <c r="X91" i="7"/>
  <c r="AU91" i="7" s="1"/>
  <c r="S91" i="7"/>
  <c r="BA91" i="7" s="1"/>
  <c r="K91" i="7"/>
  <c r="G91" i="7"/>
  <c r="AJ91" i="7" s="1"/>
  <c r="F91" i="7"/>
  <c r="AI91" i="7" s="1"/>
  <c r="BG90" i="7"/>
  <c r="BA90" i="7"/>
  <c r="AU90" i="7"/>
  <c r="AI90" i="7"/>
  <c r="X90" i="7"/>
  <c r="S90" i="7"/>
  <c r="AO90" i="7" s="1"/>
  <c r="K90" i="7"/>
  <c r="G90" i="7"/>
  <c r="F90" i="7"/>
  <c r="AM89" i="7"/>
  <c r="AK89" i="7"/>
  <c r="AJ89" i="7"/>
  <c r="X89" i="7"/>
  <c r="AU89" i="7" s="1"/>
  <c r="S89" i="7"/>
  <c r="BA89" i="7" s="1"/>
  <c r="K89" i="7"/>
  <c r="BG89" i="7" s="1"/>
  <c r="H89" i="7"/>
  <c r="G89" i="7"/>
  <c r="F89" i="7"/>
  <c r="AI89" i="7" s="1"/>
  <c r="BG88" i="7"/>
  <c r="AJ88" i="7"/>
  <c r="K88" i="7"/>
  <c r="S88" i="7" s="1"/>
  <c r="H88" i="7"/>
  <c r="G88" i="7"/>
  <c r="F88" i="7"/>
  <c r="AI88" i="7" s="1"/>
  <c r="BG87" i="7"/>
  <c r="AJ87" i="7"/>
  <c r="AI87" i="7"/>
  <c r="K87" i="7"/>
  <c r="S87" i="7" s="1"/>
  <c r="G87" i="7"/>
  <c r="F87" i="7"/>
  <c r="AI86" i="7"/>
  <c r="K86" i="7"/>
  <c r="BG86" i="7" s="1"/>
  <c r="H86" i="7"/>
  <c r="AK86" i="7" s="1"/>
  <c r="G86" i="7"/>
  <c r="F86" i="7"/>
  <c r="AM85" i="7"/>
  <c r="K85" i="7"/>
  <c r="H85" i="7"/>
  <c r="AK85" i="7" s="1"/>
  <c r="G85" i="7"/>
  <c r="AJ85" i="7" s="1"/>
  <c r="F85" i="7"/>
  <c r="AI85" i="7" s="1"/>
  <c r="BG84" i="7"/>
  <c r="AI84" i="7"/>
  <c r="S84" i="7"/>
  <c r="K84" i="7"/>
  <c r="G84" i="7"/>
  <c r="F84" i="7"/>
  <c r="BG83" i="7"/>
  <c r="BA83" i="7"/>
  <c r="AO83" i="7"/>
  <c r="S83" i="7"/>
  <c r="X83" i="7" s="1"/>
  <c r="AU83" i="7" s="1"/>
  <c r="K83" i="7"/>
  <c r="H83" i="7"/>
  <c r="AK83" i="7" s="1"/>
  <c r="G83" i="7"/>
  <c r="AJ83" i="7" s="1"/>
  <c r="F83" i="7"/>
  <c r="AI83" i="7" s="1"/>
  <c r="AM82" i="7"/>
  <c r="AJ82" i="7"/>
  <c r="S82" i="7"/>
  <c r="K82" i="7"/>
  <c r="BG82" i="7" s="1"/>
  <c r="H82" i="7"/>
  <c r="AK82" i="7" s="1"/>
  <c r="G82" i="7"/>
  <c r="F82" i="7"/>
  <c r="AI82" i="7" s="1"/>
  <c r="AJ81" i="7"/>
  <c r="K81" i="7"/>
  <c r="S81" i="7" s="1"/>
  <c r="G81" i="7"/>
  <c r="F81" i="7"/>
  <c r="AI81" i="7" s="1"/>
  <c r="BG80" i="7"/>
  <c r="AI80" i="7"/>
  <c r="S80" i="7"/>
  <c r="K80" i="7"/>
  <c r="H80" i="7"/>
  <c r="AK80" i="7" s="1"/>
  <c r="G80" i="7"/>
  <c r="F80" i="7"/>
  <c r="BG79" i="7"/>
  <c r="S79" i="7"/>
  <c r="K79" i="7"/>
  <c r="G79" i="7"/>
  <c r="AJ79" i="7" s="1"/>
  <c r="F79" i="7"/>
  <c r="AI79" i="7" s="1"/>
  <c r="AK78" i="7"/>
  <c r="AJ78" i="7"/>
  <c r="AI78" i="7"/>
  <c r="K78" i="7"/>
  <c r="S78" i="7" s="1"/>
  <c r="H78" i="7"/>
  <c r="AM78" i="7" s="1"/>
  <c r="G78" i="7"/>
  <c r="F78" i="7"/>
  <c r="BG77" i="7"/>
  <c r="BA77" i="7"/>
  <c r="AI77" i="7"/>
  <c r="X77" i="7"/>
  <c r="AU77" i="7" s="1"/>
  <c r="K77" i="7"/>
  <c r="S77" i="7" s="1"/>
  <c r="AO77" i="7" s="1"/>
  <c r="G77" i="7"/>
  <c r="F77" i="7"/>
  <c r="AM76" i="7"/>
  <c r="AK76" i="7"/>
  <c r="K76" i="7"/>
  <c r="S76" i="7" s="1"/>
  <c r="H76" i="7"/>
  <c r="G76" i="7"/>
  <c r="F76" i="7"/>
  <c r="AI76" i="7" s="1"/>
  <c r="AJ75" i="7"/>
  <c r="AI75" i="7"/>
  <c r="K75" i="7"/>
  <c r="H75" i="7"/>
  <c r="AK75" i="7" s="1"/>
  <c r="G75" i="7"/>
  <c r="F75" i="7"/>
  <c r="BG74" i="7"/>
  <c r="AO74" i="7"/>
  <c r="X74" i="7"/>
  <c r="AU74" i="7" s="1"/>
  <c r="S74" i="7"/>
  <c r="BA74" i="7" s="1"/>
  <c r="K74" i="7"/>
  <c r="G74" i="7"/>
  <c r="F74" i="7"/>
  <c r="AI74" i="7" s="1"/>
  <c r="AM73" i="7"/>
  <c r="AJ73" i="7"/>
  <c r="AI73" i="7"/>
  <c r="K73" i="7"/>
  <c r="G73" i="7"/>
  <c r="H73" i="7" s="1"/>
  <c r="AK73" i="7" s="1"/>
  <c r="F73" i="7"/>
  <c r="AJ72" i="7"/>
  <c r="K72" i="7"/>
  <c r="BG72" i="7" s="1"/>
  <c r="G72" i="7"/>
  <c r="F72" i="7"/>
  <c r="AI72" i="7" s="1"/>
  <c r="BG71" i="7"/>
  <c r="AI71" i="7"/>
  <c r="K71" i="7"/>
  <c r="S71" i="7" s="1"/>
  <c r="G71" i="7"/>
  <c r="F71" i="7"/>
  <c r="AK70" i="7"/>
  <c r="AJ70" i="7"/>
  <c r="AI70" i="7"/>
  <c r="S70" i="7"/>
  <c r="K70" i="7"/>
  <c r="BG70" i="7" s="1"/>
  <c r="H70" i="7"/>
  <c r="AM70" i="7" s="1"/>
  <c r="G70" i="7"/>
  <c r="F70" i="7"/>
  <c r="BG69" i="7"/>
  <c r="AI69" i="7"/>
  <c r="S69" i="7"/>
  <c r="K69" i="7"/>
  <c r="G69" i="7"/>
  <c r="AJ69" i="7" s="1"/>
  <c r="F69" i="7"/>
  <c r="AU68" i="7"/>
  <c r="AO68" i="7"/>
  <c r="AJ68" i="7"/>
  <c r="X68" i="7"/>
  <c r="K68" i="7"/>
  <c r="S68" i="7" s="1"/>
  <c r="BA68" i="7" s="1"/>
  <c r="G68" i="7"/>
  <c r="F68" i="7"/>
  <c r="AI68" i="7" s="1"/>
  <c r="AJ67" i="7"/>
  <c r="AI67" i="7"/>
  <c r="S67" i="7"/>
  <c r="K67" i="7"/>
  <c r="BG67" i="7" s="1"/>
  <c r="G67" i="7"/>
  <c r="F67" i="7"/>
  <c r="AO66" i="7"/>
  <c r="AM66" i="7"/>
  <c r="S66" i="7"/>
  <c r="K66" i="7"/>
  <c r="BG66" i="7" s="1"/>
  <c r="G66" i="7"/>
  <c r="H66" i="7" s="1"/>
  <c r="AK66" i="7" s="1"/>
  <c r="F66" i="7"/>
  <c r="AI66" i="7" s="1"/>
  <c r="K65" i="7"/>
  <c r="S65" i="7" s="1"/>
  <c r="BA65" i="7" s="1"/>
  <c r="G65" i="7"/>
  <c r="F65" i="7"/>
  <c r="AI65" i="7" s="1"/>
  <c r="AI64" i="7"/>
  <c r="X64" i="7"/>
  <c r="AU64" i="7" s="1"/>
  <c r="K64" i="7"/>
  <c r="S64" i="7" s="1"/>
  <c r="G64" i="7"/>
  <c r="AJ64" i="7" s="1"/>
  <c r="F64" i="7"/>
  <c r="BG63" i="7"/>
  <c r="AI63" i="7"/>
  <c r="K63" i="7"/>
  <c r="S63" i="7" s="1"/>
  <c r="I63" i="7"/>
  <c r="AL63" i="7" s="1"/>
  <c r="G63" i="7"/>
  <c r="F63" i="7"/>
  <c r="AK62" i="7"/>
  <c r="AJ62" i="7"/>
  <c r="K62" i="7"/>
  <c r="I62" i="7"/>
  <c r="AL62" i="7" s="1"/>
  <c r="H62" i="7"/>
  <c r="G62" i="7"/>
  <c r="AN62" i="7" s="1"/>
  <c r="F62" i="7"/>
  <c r="AI62" i="7" s="1"/>
  <c r="BG61" i="7"/>
  <c r="AO61" i="7"/>
  <c r="S61" i="7"/>
  <c r="K61" i="7"/>
  <c r="G61" i="7"/>
  <c r="F61" i="7"/>
  <c r="AI61" i="7" s="1"/>
  <c r="BG60" i="7"/>
  <c r="BA60" i="7"/>
  <c r="AO60" i="7"/>
  <c r="AN60" i="7"/>
  <c r="AM60" i="7"/>
  <c r="AL60" i="7"/>
  <c r="AK60" i="7"/>
  <c r="AJ60" i="7"/>
  <c r="AI60" i="7"/>
  <c r="X60" i="7"/>
  <c r="AU60" i="7" s="1"/>
  <c r="K60" i="7"/>
  <c r="S60" i="7" s="1"/>
  <c r="I60" i="7"/>
  <c r="G60" i="7"/>
  <c r="H60" i="7" s="1"/>
  <c r="F60" i="7"/>
  <c r="AI59" i="7"/>
  <c r="S59" i="7"/>
  <c r="K59" i="7"/>
  <c r="BG59" i="7" s="1"/>
  <c r="G59" i="7"/>
  <c r="F59" i="7"/>
  <c r="BG58" i="7"/>
  <c r="AM58" i="7"/>
  <c r="AJ58" i="7"/>
  <c r="AI58" i="7"/>
  <c r="K58" i="7"/>
  <c r="S58" i="7" s="1"/>
  <c r="AO58" i="7" s="1"/>
  <c r="G58" i="7"/>
  <c r="I58" i="7" s="1"/>
  <c r="AL58" i="7" s="1"/>
  <c r="F58" i="7"/>
  <c r="AJ57" i="7"/>
  <c r="K57" i="7"/>
  <c r="G57" i="7"/>
  <c r="F57" i="7"/>
  <c r="AI57" i="7" s="1"/>
  <c r="BG56" i="7"/>
  <c r="AM56" i="7"/>
  <c r="AI56" i="7"/>
  <c r="S56" i="7"/>
  <c r="K56" i="7"/>
  <c r="I56" i="7"/>
  <c r="AL56" i="7" s="1"/>
  <c r="G56" i="7"/>
  <c r="AJ56" i="7" s="1"/>
  <c r="F56" i="7"/>
  <c r="BG55" i="7"/>
  <c r="AN55" i="7"/>
  <c r="AM55" i="7"/>
  <c r="AL55" i="7"/>
  <c r="AJ55" i="7"/>
  <c r="S55" i="7"/>
  <c r="K55" i="7"/>
  <c r="G55" i="7"/>
  <c r="I55" i="7" s="1"/>
  <c r="F55" i="7"/>
  <c r="AI55" i="7" s="1"/>
  <c r="AJ54" i="7"/>
  <c r="AI54" i="7"/>
  <c r="K54" i="7"/>
  <c r="BG54" i="7" s="1"/>
  <c r="G54" i="7"/>
  <c r="AN54" i="7" s="1"/>
  <c r="F54" i="7"/>
  <c r="BG53" i="7"/>
  <c r="BA53" i="7"/>
  <c r="AI53" i="7"/>
  <c r="X53" i="7"/>
  <c r="AU53" i="7" s="1"/>
  <c r="K53" i="7"/>
  <c r="S53" i="7" s="1"/>
  <c r="AO53" i="7" s="1"/>
  <c r="G53" i="7"/>
  <c r="AJ53" i="7" s="1"/>
  <c r="F53" i="7"/>
  <c r="S52" i="7"/>
  <c r="K52" i="7"/>
  <c r="BG52" i="7" s="1"/>
  <c r="G52" i="7"/>
  <c r="F52" i="7"/>
  <c r="AI52" i="7" s="1"/>
  <c r="AN51" i="7"/>
  <c r="AJ51" i="7"/>
  <c r="AI51" i="7"/>
  <c r="X51" i="7"/>
  <c r="AU51" i="7" s="1"/>
  <c r="K51" i="7"/>
  <c r="S51" i="7" s="1"/>
  <c r="BA51" i="7" s="1"/>
  <c r="I51" i="7"/>
  <c r="AL51" i="7" s="1"/>
  <c r="H51" i="7"/>
  <c r="AK51" i="7" s="1"/>
  <c r="G51" i="7"/>
  <c r="AM51" i="7" s="1"/>
  <c r="F51" i="7"/>
  <c r="BG50" i="7"/>
  <c r="AN50" i="7"/>
  <c r="AM50" i="7"/>
  <c r="S50" i="7"/>
  <c r="K50" i="7"/>
  <c r="H50" i="7"/>
  <c r="AK50" i="7" s="1"/>
  <c r="G50" i="7"/>
  <c r="F50" i="7"/>
  <c r="AI50" i="7" s="1"/>
  <c r="BG49" i="7"/>
  <c r="AN49" i="7"/>
  <c r="AM49" i="7"/>
  <c r="AJ49" i="7"/>
  <c r="AI49" i="7"/>
  <c r="S49" i="7"/>
  <c r="K49" i="7"/>
  <c r="I49" i="7"/>
  <c r="AL49" i="7" s="1"/>
  <c r="H49" i="7"/>
  <c r="AK49" i="7" s="1"/>
  <c r="G49" i="7"/>
  <c r="F49" i="7"/>
  <c r="BG48" i="7"/>
  <c r="BA48" i="7"/>
  <c r="AO48" i="7"/>
  <c r="AJ48" i="7"/>
  <c r="AI48" i="7"/>
  <c r="X48" i="7"/>
  <c r="AU48" i="7" s="1"/>
  <c r="K48" i="7"/>
  <c r="S48" i="7" s="1"/>
  <c r="I48" i="7"/>
  <c r="AL48" i="7" s="1"/>
  <c r="H48" i="7"/>
  <c r="AK48" i="7" s="1"/>
  <c r="G48" i="7"/>
  <c r="AM48" i="7" s="1"/>
  <c r="F48" i="7"/>
  <c r="AN47" i="7"/>
  <c r="AM47" i="7"/>
  <c r="AJ47" i="7"/>
  <c r="X47" i="7"/>
  <c r="AU47" i="7" s="1"/>
  <c r="K47" i="7"/>
  <c r="S47" i="7" s="1"/>
  <c r="BA47" i="7" s="1"/>
  <c r="I47" i="7"/>
  <c r="AL47" i="7" s="1"/>
  <c r="H47" i="7"/>
  <c r="AK47" i="7" s="1"/>
  <c r="G47" i="7"/>
  <c r="F47" i="7"/>
  <c r="AI47" i="7" s="1"/>
  <c r="BA46" i="7"/>
  <c r="AJ46" i="7"/>
  <c r="AI46" i="7"/>
  <c r="S46" i="7"/>
  <c r="AO46" i="7" s="1"/>
  <c r="K46" i="7"/>
  <c r="BG46" i="7" s="1"/>
  <c r="I46" i="7"/>
  <c r="AL46" i="7" s="1"/>
  <c r="H46" i="7"/>
  <c r="AK46" i="7" s="1"/>
  <c r="G46" i="7"/>
  <c r="F46" i="7"/>
  <c r="BG45" i="7"/>
  <c r="AO45" i="7"/>
  <c r="AM45" i="7"/>
  <c r="AI45" i="7"/>
  <c r="X45" i="7"/>
  <c r="AU45" i="7" s="1"/>
  <c r="S45" i="7"/>
  <c r="BA45" i="7" s="1"/>
  <c r="K45" i="7"/>
  <c r="H45" i="7"/>
  <c r="AK45" i="7" s="1"/>
  <c r="G45" i="7"/>
  <c r="AJ45" i="7" s="1"/>
  <c r="F45" i="7"/>
  <c r="BG44" i="7"/>
  <c r="AJ44" i="7"/>
  <c r="K44" i="7"/>
  <c r="S44" i="7" s="1"/>
  <c r="G44" i="7"/>
  <c r="F44" i="7"/>
  <c r="AI44" i="7" s="1"/>
  <c r="BG43" i="7"/>
  <c r="AM43" i="7"/>
  <c r="S43" i="7"/>
  <c r="X43" i="7" s="1"/>
  <c r="AU43" i="7" s="1"/>
  <c r="N43" i="7"/>
  <c r="K43" i="7"/>
  <c r="G43" i="7"/>
  <c r="F43" i="7"/>
  <c r="AI43" i="7" s="1"/>
  <c r="BG42" i="7"/>
  <c r="BA42" i="7"/>
  <c r="AO42" i="7"/>
  <c r="S42" i="7"/>
  <c r="X42" i="7" s="1"/>
  <c r="AU42" i="7" s="1"/>
  <c r="K42" i="7"/>
  <c r="H42" i="7"/>
  <c r="AK42" i="7" s="1"/>
  <c r="G42" i="7"/>
  <c r="AN42" i="7" s="1"/>
  <c r="F42" i="7"/>
  <c r="AI42" i="7" s="1"/>
  <c r="AN41" i="7"/>
  <c r="AM41" i="7"/>
  <c r="AK41" i="7"/>
  <c r="AJ41" i="7"/>
  <c r="K41" i="7"/>
  <c r="S41" i="7" s="1"/>
  <c r="I41" i="7"/>
  <c r="AL41" i="7" s="1"/>
  <c r="H41" i="7"/>
  <c r="G41" i="7"/>
  <c r="F41" i="7"/>
  <c r="AI41" i="7" s="1"/>
  <c r="AN40" i="7"/>
  <c r="AM40" i="7"/>
  <c r="AK40" i="7"/>
  <c r="S40" i="7"/>
  <c r="AO40" i="7" s="1"/>
  <c r="K40" i="7"/>
  <c r="BG40" i="7" s="1"/>
  <c r="I40" i="7"/>
  <c r="AL40" i="7" s="1"/>
  <c r="G40" i="7"/>
  <c r="H40" i="7" s="1"/>
  <c r="F40" i="7"/>
  <c r="AI40" i="7" s="1"/>
  <c r="AM39" i="7"/>
  <c r="AL39" i="7"/>
  <c r="AK39" i="7"/>
  <c r="N39" i="7"/>
  <c r="K39" i="7"/>
  <c r="H39" i="7"/>
  <c r="G39" i="7"/>
  <c r="I39" i="7" s="1"/>
  <c r="F39" i="7"/>
  <c r="AI39" i="7" s="1"/>
  <c r="AM38" i="7"/>
  <c r="AJ38" i="7"/>
  <c r="AI38" i="7"/>
  <c r="S38" i="7"/>
  <c r="K38" i="7"/>
  <c r="BG38" i="7" s="1"/>
  <c r="H38" i="7"/>
  <c r="AK38" i="7" s="1"/>
  <c r="G38" i="7"/>
  <c r="F38" i="7"/>
  <c r="BG37" i="7"/>
  <c r="BA37" i="7"/>
  <c r="AM37" i="7"/>
  <c r="X37" i="7"/>
  <c r="AU37" i="7" s="1"/>
  <c r="S37" i="7"/>
  <c r="AO37" i="7" s="1"/>
  <c r="K37" i="7"/>
  <c r="H37" i="7"/>
  <c r="AK37" i="7" s="1"/>
  <c r="G37" i="7"/>
  <c r="AJ37" i="7" s="1"/>
  <c r="F37" i="7"/>
  <c r="AI37" i="7" s="1"/>
  <c r="AK36" i="7"/>
  <c r="AJ36" i="7"/>
  <c r="K36" i="7"/>
  <c r="H36" i="7"/>
  <c r="AM36" i="7" s="1"/>
  <c r="G36" i="7"/>
  <c r="F36" i="7"/>
  <c r="AI36" i="7" s="1"/>
  <c r="AO35" i="7"/>
  <c r="S35" i="7"/>
  <c r="K35" i="7"/>
  <c r="BG35" i="7" s="1"/>
  <c r="G35" i="7"/>
  <c r="F35" i="7"/>
  <c r="AI35" i="7" s="1"/>
  <c r="BG34" i="7"/>
  <c r="AO34" i="7"/>
  <c r="AI34" i="7"/>
  <c r="X34" i="7"/>
  <c r="AU34" i="7" s="1"/>
  <c r="K34" i="7"/>
  <c r="S34" i="7" s="1"/>
  <c r="BA34" i="7" s="1"/>
  <c r="H34" i="7"/>
  <c r="AK34" i="7" s="1"/>
  <c r="G34" i="7"/>
  <c r="AJ34" i="7" s="1"/>
  <c r="F34" i="7"/>
  <c r="BA33" i="7"/>
  <c r="AU33" i="7"/>
  <c r="AJ33" i="7"/>
  <c r="X33" i="7"/>
  <c r="S33" i="7"/>
  <c r="AO33" i="7" s="1"/>
  <c r="K33" i="7"/>
  <c r="BG33" i="7" s="1"/>
  <c r="I33" i="7"/>
  <c r="AL33" i="7" s="1"/>
  <c r="G33" i="7"/>
  <c r="F33" i="7"/>
  <c r="AI33" i="7" s="1"/>
  <c r="AN32" i="7"/>
  <c r="AJ32" i="7"/>
  <c r="AI32" i="7"/>
  <c r="S32" i="7"/>
  <c r="K32" i="7"/>
  <c r="BG32" i="7" s="1"/>
  <c r="I32" i="7"/>
  <c r="AL32" i="7" s="1"/>
  <c r="H32" i="7"/>
  <c r="AK32" i="7" s="1"/>
  <c r="G32" i="7"/>
  <c r="AM32" i="7" s="1"/>
  <c r="F32" i="7"/>
  <c r="BG31" i="7"/>
  <c r="BA31" i="7"/>
  <c r="AO31" i="7"/>
  <c r="AN31" i="7"/>
  <c r="AM31" i="7"/>
  <c r="AL31" i="7"/>
  <c r="AK31" i="7"/>
  <c r="AJ31" i="7"/>
  <c r="X31" i="7"/>
  <c r="AU31" i="7" s="1"/>
  <c r="S31" i="7"/>
  <c r="M31" i="7"/>
  <c r="K31" i="7"/>
  <c r="H31" i="7"/>
  <c r="G31" i="7"/>
  <c r="I31" i="7" s="1"/>
  <c r="F31" i="7"/>
  <c r="AI31" i="7" s="1"/>
  <c r="AN30" i="7"/>
  <c r="AL30" i="7"/>
  <c r="AJ30" i="7"/>
  <c r="AI30" i="7"/>
  <c r="K30" i="7"/>
  <c r="I30" i="7"/>
  <c r="H30" i="7"/>
  <c r="AK30" i="7" s="1"/>
  <c r="G30" i="7"/>
  <c r="AM30" i="7" s="1"/>
  <c r="F30" i="7"/>
  <c r="BG29" i="7"/>
  <c r="BA29" i="7"/>
  <c r="AI29" i="7"/>
  <c r="X29" i="7"/>
  <c r="AU29" i="7" s="1"/>
  <c r="K29" i="7"/>
  <c r="S29" i="7" s="1"/>
  <c r="AO29" i="7" s="1"/>
  <c r="I29" i="7"/>
  <c r="AL29" i="7" s="1"/>
  <c r="G29" i="7"/>
  <c r="F29" i="7"/>
  <c r="AU28" i="7"/>
  <c r="AO28" i="7"/>
  <c r="AM28" i="7"/>
  <c r="AK28" i="7"/>
  <c r="AJ28" i="7"/>
  <c r="X28" i="7"/>
  <c r="S28" i="7"/>
  <c r="BA28" i="7" s="1"/>
  <c r="K28" i="7"/>
  <c r="BG28" i="7" s="1"/>
  <c r="H28" i="7"/>
  <c r="G28" i="7"/>
  <c r="AN28" i="7" s="1"/>
  <c r="F28" i="7"/>
  <c r="AI28" i="7" s="1"/>
  <c r="BG27" i="7"/>
  <c r="AN27" i="7"/>
  <c r="AL27" i="7"/>
  <c r="AJ27" i="7"/>
  <c r="AI27" i="7"/>
  <c r="S27" i="7"/>
  <c r="K27" i="7"/>
  <c r="I27" i="7"/>
  <c r="H27" i="7"/>
  <c r="AK27" i="7" s="1"/>
  <c r="G27" i="7"/>
  <c r="AM27" i="7" s="1"/>
  <c r="F27" i="7"/>
  <c r="BG26" i="7"/>
  <c r="BA26" i="7"/>
  <c r="AO26" i="7"/>
  <c r="AN26" i="7"/>
  <c r="AM26" i="7"/>
  <c r="AL26" i="7"/>
  <c r="AI26" i="7"/>
  <c r="X26" i="7"/>
  <c r="AU26" i="7" s="1"/>
  <c r="S26" i="7"/>
  <c r="K26" i="7"/>
  <c r="I26" i="7"/>
  <c r="G26" i="7"/>
  <c r="AJ26" i="7" s="1"/>
  <c r="F26" i="7"/>
  <c r="AN25" i="7"/>
  <c r="AM25" i="7"/>
  <c r="AK25" i="7"/>
  <c r="AJ25" i="7"/>
  <c r="AI25" i="7"/>
  <c r="K25" i="7"/>
  <c r="I25" i="7"/>
  <c r="AL25" i="7" s="1"/>
  <c r="H25" i="7"/>
  <c r="G25" i="7"/>
  <c r="F25" i="7"/>
  <c r="K24" i="7"/>
  <c r="H24" i="7"/>
  <c r="AK24" i="7" s="1"/>
  <c r="G24" i="7"/>
  <c r="F24" i="7"/>
  <c r="AI24" i="7" s="1"/>
  <c r="BG23" i="7"/>
  <c r="K23" i="7"/>
  <c r="S23" i="7" s="1"/>
  <c r="G23" i="7"/>
  <c r="F23" i="7"/>
  <c r="AI23" i="7" s="1"/>
  <c r="AM22" i="7"/>
  <c r="AK22" i="7"/>
  <c r="AJ22" i="7"/>
  <c r="AI22" i="7"/>
  <c r="S22" i="7"/>
  <c r="K22" i="7"/>
  <c r="BG22" i="7" s="1"/>
  <c r="I22" i="7"/>
  <c r="AL22" i="7" s="1"/>
  <c r="H22" i="7"/>
  <c r="G22" i="7"/>
  <c r="AN22" i="7" s="1"/>
  <c r="F22" i="7"/>
  <c r="K21" i="7"/>
  <c r="S21" i="7" s="1"/>
  <c r="G21" i="7"/>
  <c r="F21" i="7"/>
  <c r="AI21" i="7" s="1"/>
  <c r="BG20" i="7"/>
  <c r="AM20" i="7"/>
  <c r="AI20" i="7"/>
  <c r="K20" i="7"/>
  <c r="S20" i="7" s="1"/>
  <c r="G20" i="7"/>
  <c r="AN20" i="7" s="1"/>
  <c r="F20" i="7"/>
  <c r="AI19" i="7"/>
  <c r="K19" i="7"/>
  <c r="BG19" i="7" s="1"/>
  <c r="I19" i="7"/>
  <c r="AL19" i="7" s="1"/>
  <c r="H19" i="7"/>
  <c r="AK19" i="7" s="1"/>
  <c r="G19" i="7"/>
  <c r="AN19" i="7" s="1"/>
  <c r="F19" i="7"/>
  <c r="AM18" i="7"/>
  <c r="K18" i="7"/>
  <c r="BG18" i="7" s="1"/>
  <c r="G18" i="7"/>
  <c r="I18" i="7" s="1"/>
  <c r="AL18" i="7" s="1"/>
  <c r="F18" i="7"/>
  <c r="AI18" i="7" s="1"/>
  <c r="BG17" i="7"/>
  <c r="AN17" i="7"/>
  <c r="AJ17" i="7"/>
  <c r="AI17" i="7"/>
  <c r="S17" i="7"/>
  <c r="K17" i="7"/>
  <c r="G17" i="7"/>
  <c r="F17" i="7"/>
  <c r="BG16" i="7"/>
  <c r="AO16" i="7"/>
  <c r="AI16" i="7"/>
  <c r="S16" i="7"/>
  <c r="K16" i="7"/>
  <c r="H16" i="7"/>
  <c r="AK16" i="7" s="1"/>
  <c r="G16" i="7"/>
  <c r="F16" i="7"/>
  <c r="BG15" i="7"/>
  <c r="AN15" i="7"/>
  <c r="AM15" i="7"/>
  <c r="AL15" i="7"/>
  <c r="AK15" i="7"/>
  <c r="AJ15" i="7"/>
  <c r="S15" i="7"/>
  <c r="BA15" i="7" s="1"/>
  <c r="K15" i="7"/>
  <c r="H15" i="7"/>
  <c r="G15" i="7"/>
  <c r="I15" i="7" s="1"/>
  <c r="F15" i="7"/>
  <c r="AI15" i="7" s="1"/>
  <c r="BG14" i="7"/>
  <c r="AK14" i="7"/>
  <c r="AJ14" i="7"/>
  <c r="AI14" i="7"/>
  <c r="K14" i="7"/>
  <c r="S14" i="7" s="1"/>
  <c r="I14" i="7"/>
  <c r="AL14" i="7" s="1"/>
  <c r="H14" i="7"/>
  <c r="G14" i="7"/>
  <c r="AM14" i="7" s="1"/>
  <c r="F14" i="7"/>
  <c r="BG13" i="7"/>
  <c r="BA13" i="7"/>
  <c r="AO13" i="7"/>
  <c r="X13" i="7"/>
  <c r="AU13" i="7" s="1"/>
  <c r="S13" i="7"/>
  <c r="K13" i="7"/>
  <c r="G13" i="7"/>
  <c r="F13" i="7"/>
  <c r="AI13" i="7" s="1"/>
  <c r="AO12" i="7"/>
  <c r="AM12" i="7"/>
  <c r="AK12" i="7"/>
  <c r="AJ12" i="7"/>
  <c r="X12" i="7"/>
  <c r="AU12" i="7" s="1"/>
  <c r="S12" i="7"/>
  <c r="BA12" i="7" s="1"/>
  <c r="K12" i="7"/>
  <c r="BG12" i="7" s="1"/>
  <c r="H12" i="7"/>
  <c r="G12" i="7"/>
  <c r="AN12" i="7" s="1"/>
  <c r="F12" i="7"/>
  <c r="AI12" i="7" s="1"/>
  <c r="BG11" i="7"/>
  <c r="AN11" i="7"/>
  <c r="AL11" i="7"/>
  <c r="AJ11" i="7"/>
  <c r="AI11" i="7"/>
  <c r="X11" i="7"/>
  <c r="AU11" i="7" s="1"/>
  <c r="S11" i="7"/>
  <c r="AO11" i="7" s="1"/>
  <c r="K11" i="7"/>
  <c r="I11" i="7"/>
  <c r="H11" i="7"/>
  <c r="AK11" i="7" s="1"/>
  <c r="G11" i="7"/>
  <c r="AM11" i="7" s="1"/>
  <c r="F11" i="7"/>
  <c r="BG10" i="7"/>
  <c r="BA10" i="7"/>
  <c r="AO10" i="7"/>
  <c r="AN10" i="7"/>
  <c r="AM10" i="7"/>
  <c r="AL10" i="7"/>
  <c r="X10" i="7"/>
  <c r="AU10" i="7" s="1"/>
  <c r="S10" i="7"/>
  <c r="K10" i="7"/>
  <c r="I10" i="7"/>
  <c r="G10" i="7"/>
  <c r="AJ10" i="7" s="1"/>
  <c r="F10" i="7"/>
  <c r="AI10" i="7" s="1"/>
  <c r="AN9" i="7"/>
  <c r="AM9" i="7"/>
  <c r="AL9" i="7"/>
  <c r="AK9" i="7"/>
  <c r="AJ9" i="7"/>
  <c r="K9" i="7"/>
  <c r="I9" i="7"/>
  <c r="H9" i="7"/>
  <c r="G9" i="7"/>
  <c r="F9" i="7"/>
  <c r="AI9" i="7" s="1"/>
  <c r="AJ8" i="7"/>
  <c r="AI8" i="7"/>
  <c r="K8" i="7"/>
  <c r="I8" i="7"/>
  <c r="AL8" i="7" s="1"/>
  <c r="G8" i="7"/>
  <c r="F8" i="7"/>
  <c r="AM7" i="7"/>
  <c r="AI7" i="7"/>
  <c r="AE7" i="7"/>
  <c r="K7" i="7"/>
  <c r="BG7" i="7" s="1"/>
  <c r="I7" i="7"/>
  <c r="AL7" i="7" s="1"/>
  <c r="G7" i="7"/>
  <c r="F7" i="7"/>
  <c r="C7" i="7"/>
  <c r="A7" i="7"/>
  <c r="AC7" i="7" s="1"/>
  <c r="AI6" i="7"/>
  <c r="S6" i="7"/>
  <c r="K6" i="7"/>
  <c r="BG6" i="7" s="1"/>
  <c r="H6" i="7"/>
  <c r="AK6" i="7" s="1"/>
  <c r="G6" i="7"/>
  <c r="F6" i="7"/>
  <c r="C6" i="7"/>
  <c r="AE6" i="7" s="1"/>
  <c r="A6" i="7"/>
  <c r="AC6" i="7" s="1"/>
  <c r="BG5" i="7"/>
  <c r="AN5" i="7"/>
  <c r="AC5" i="7"/>
  <c r="K5" i="7"/>
  <c r="S5" i="7" s="1"/>
  <c r="H5" i="7"/>
  <c r="AK5" i="7" s="1"/>
  <c r="G5" i="7"/>
  <c r="F5" i="7"/>
  <c r="AI5" i="7" s="1"/>
  <c r="C5" i="7"/>
  <c r="AE5" i="7" s="1"/>
  <c r="A5" i="7"/>
  <c r="AU4" i="7"/>
  <c r="AI4" i="7"/>
  <c r="AE4" i="7"/>
  <c r="AC4" i="7"/>
  <c r="K4" i="7"/>
  <c r="S4" i="7" s="1"/>
  <c r="X4" i="7" s="1"/>
  <c r="I4" i="7"/>
  <c r="AL4" i="7" s="1"/>
  <c r="G4" i="7"/>
  <c r="F4" i="7"/>
  <c r="C4" i="7"/>
  <c r="D4" i="7" s="1"/>
  <c r="AF4" i="7" s="1"/>
  <c r="A4" i="7"/>
  <c r="AF312" i="6"/>
  <c r="AE312" i="6"/>
  <c r="AD312" i="6"/>
  <c r="AC312" i="6"/>
  <c r="AB312" i="6"/>
  <c r="AA312" i="6"/>
  <c r="Z312" i="6"/>
  <c r="Y312" i="6"/>
  <c r="X312" i="6"/>
  <c r="W312" i="6"/>
  <c r="V312" i="6"/>
  <c r="U312" i="6"/>
  <c r="T312" i="6"/>
  <c r="S312" i="6"/>
  <c r="R312" i="6"/>
  <c r="Q312" i="6"/>
  <c r="P312" i="6"/>
  <c r="O312" i="6"/>
  <c r="N312" i="6"/>
  <c r="M312" i="6"/>
  <c r="L312" i="6"/>
  <c r="K312" i="6"/>
  <c r="J312" i="6"/>
  <c r="I312" i="6"/>
  <c r="H312" i="6"/>
  <c r="G312" i="6"/>
  <c r="F312" i="6"/>
  <c r="E312" i="6"/>
  <c r="D312" i="6"/>
  <c r="C312" i="6"/>
  <c r="BB311" i="6"/>
  <c r="BA311" i="6"/>
  <c r="O310" i="7" s="1"/>
  <c r="BA310" i="6"/>
  <c r="BA309" i="6"/>
  <c r="BA308" i="6"/>
  <c r="O307" i="7" s="1"/>
  <c r="BA307" i="6"/>
  <c r="O306" i="7" s="1"/>
  <c r="BB306" i="6"/>
  <c r="BA306" i="6"/>
  <c r="O305" i="7" s="1"/>
  <c r="BA305" i="6"/>
  <c r="O304" i="7" s="1"/>
  <c r="BB304" i="6"/>
  <c r="BA304" i="6"/>
  <c r="O303" i="7" s="1"/>
  <c r="BB303" i="6"/>
  <c r="BA303" i="6"/>
  <c r="O302" i="7" s="1"/>
  <c r="BB302" i="6"/>
  <c r="BA302" i="6"/>
  <c r="O301" i="7" s="1"/>
  <c r="BA301" i="6"/>
  <c r="BA300" i="6"/>
  <c r="O299" i="7" s="1"/>
  <c r="BB299" i="6"/>
  <c r="BA299" i="6"/>
  <c r="O298" i="7" s="1"/>
  <c r="BA298" i="6"/>
  <c r="O297" i="7" s="1"/>
  <c r="BB297" i="6"/>
  <c r="BA297" i="6"/>
  <c r="O296" i="7" s="1"/>
  <c r="BA296" i="6"/>
  <c r="O295" i="7" s="1"/>
  <c r="BA295" i="6"/>
  <c r="BA294" i="6"/>
  <c r="BA293" i="6"/>
  <c r="BB292" i="6"/>
  <c r="BA292" i="6"/>
  <c r="O291" i="7" s="1"/>
  <c r="BA291" i="6"/>
  <c r="O290" i="7" s="1"/>
  <c r="BA290" i="6"/>
  <c r="O289" i="7" s="1"/>
  <c r="BB289" i="6"/>
  <c r="BA289" i="6"/>
  <c r="O288" i="7" s="1"/>
  <c r="BA288" i="6"/>
  <c r="O287" i="7" s="1"/>
  <c r="BB287" i="6"/>
  <c r="BA287" i="6"/>
  <c r="O286" i="7" s="1"/>
  <c r="BB286" i="6"/>
  <c r="BA286" i="6"/>
  <c r="O285" i="7" s="1"/>
  <c r="BB285" i="6"/>
  <c r="BA285" i="6"/>
  <c r="O284" i="7" s="1"/>
  <c r="BB284" i="6"/>
  <c r="BA284" i="6"/>
  <c r="O283" i="7" s="1"/>
  <c r="BA283" i="6"/>
  <c r="O282" i="7" s="1"/>
  <c r="BA282" i="6"/>
  <c r="O281" i="7" s="1"/>
  <c r="BA281" i="6"/>
  <c r="O280" i="7" s="1"/>
  <c r="BA280" i="6"/>
  <c r="O279" i="7" s="1"/>
  <c r="BB279" i="6"/>
  <c r="BA279" i="6"/>
  <c r="O278" i="7" s="1"/>
  <c r="BB278" i="6"/>
  <c r="BA278" i="6"/>
  <c r="O277" i="7" s="1"/>
  <c r="BB277" i="6"/>
  <c r="BA277" i="6"/>
  <c r="O276" i="7" s="1"/>
  <c r="BB276" i="6"/>
  <c r="BA276" i="6"/>
  <c r="O275" i="7" s="1"/>
  <c r="BA275" i="6"/>
  <c r="O274" i="7" s="1"/>
  <c r="BA274" i="6"/>
  <c r="O273" i="7" s="1"/>
  <c r="BA273" i="6"/>
  <c r="BA272" i="6"/>
  <c r="O271" i="7" s="1"/>
  <c r="BB271" i="6"/>
  <c r="BA271" i="6"/>
  <c r="O270" i="7" s="1"/>
  <c r="BB270" i="6"/>
  <c r="BA270" i="6"/>
  <c r="O269" i="7" s="1"/>
  <c r="BB269" i="6"/>
  <c r="BA269" i="6"/>
  <c r="O268" i="7" s="1"/>
  <c r="BB268" i="6"/>
  <c r="BA268" i="6"/>
  <c r="O267" i="7" s="1"/>
  <c r="BA267" i="6"/>
  <c r="O266" i="7" s="1"/>
  <c r="BA266" i="6"/>
  <c r="O265" i="7" s="1"/>
  <c r="BA265" i="6"/>
  <c r="BA264" i="6"/>
  <c r="O263" i="7" s="1"/>
  <c r="BB263" i="6"/>
  <c r="BA263" i="6"/>
  <c r="O262" i="7" s="1"/>
  <c r="BB262" i="6"/>
  <c r="BA262" i="6"/>
  <c r="O261" i="7" s="1"/>
  <c r="BB261" i="6"/>
  <c r="BA261" i="6"/>
  <c r="O260" i="7" s="1"/>
  <c r="BA260" i="6"/>
  <c r="O259" i="7" s="1"/>
  <c r="BA259" i="6"/>
  <c r="O258" i="7" s="1"/>
  <c r="BA258" i="6"/>
  <c r="O257" i="7" s="1"/>
  <c r="BA257" i="6"/>
  <c r="BA256" i="6"/>
  <c r="O255" i="7" s="1"/>
  <c r="BB255" i="6"/>
  <c r="BA255" i="6"/>
  <c r="O254" i="7" s="1"/>
  <c r="BB254" i="6"/>
  <c r="BA254" i="6"/>
  <c r="O253" i="7" s="1"/>
  <c r="BB253" i="6"/>
  <c r="BA253" i="6"/>
  <c r="O252" i="7" s="1"/>
  <c r="BA252" i="6"/>
  <c r="O251" i="7" s="1"/>
  <c r="BA251" i="6"/>
  <c r="O250" i="7" s="1"/>
  <c r="BA250" i="6"/>
  <c r="O249" i="7" s="1"/>
  <c r="BA249" i="6"/>
  <c r="BA248" i="6"/>
  <c r="O247" i="7" s="1"/>
  <c r="BB247" i="6"/>
  <c r="BA247" i="6"/>
  <c r="O246" i="7" s="1"/>
  <c r="BB246" i="6"/>
  <c r="BA246" i="6"/>
  <c r="O245" i="7" s="1"/>
  <c r="BB245" i="6"/>
  <c r="BA245" i="6"/>
  <c r="O244" i="7" s="1"/>
  <c r="BA244" i="6"/>
  <c r="O243" i="7" s="1"/>
  <c r="BA243" i="6"/>
  <c r="O242" i="7" s="1"/>
  <c r="BA242" i="6"/>
  <c r="O241" i="7" s="1"/>
  <c r="BA241" i="6"/>
  <c r="BA240" i="6"/>
  <c r="O239" i="7" s="1"/>
  <c r="BB239" i="6"/>
  <c r="BA239" i="6"/>
  <c r="O238" i="7" s="1"/>
  <c r="BB238" i="6"/>
  <c r="BA238" i="6"/>
  <c r="O237" i="7" s="1"/>
  <c r="BB237" i="6"/>
  <c r="BA237" i="6"/>
  <c r="O236" i="7" s="1"/>
  <c r="BA236" i="6"/>
  <c r="O235" i="7" s="1"/>
  <c r="BA235" i="6"/>
  <c r="O234" i="7" s="1"/>
  <c r="BA234" i="6"/>
  <c r="O233" i="7" s="1"/>
  <c r="BA233" i="6"/>
  <c r="BA232" i="6"/>
  <c r="O231" i="7" s="1"/>
  <c r="BB231" i="6"/>
  <c r="BA231" i="6"/>
  <c r="O230" i="7" s="1"/>
  <c r="BB230" i="6"/>
  <c r="BA230" i="6"/>
  <c r="O229" i="7" s="1"/>
  <c r="BB229" i="6"/>
  <c r="BA229" i="6"/>
  <c r="O228" i="7" s="1"/>
  <c r="BA228" i="6"/>
  <c r="O227" i="7" s="1"/>
  <c r="BA227" i="6"/>
  <c r="O226" i="7" s="1"/>
  <c r="BA226" i="6"/>
  <c r="O225" i="7" s="1"/>
  <c r="BA225" i="6"/>
  <c r="BA224" i="6"/>
  <c r="O223" i="7" s="1"/>
  <c r="BB223" i="6"/>
  <c r="BA223" i="6"/>
  <c r="O222" i="7" s="1"/>
  <c r="BB222" i="6"/>
  <c r="BA222" i="6"/>
  <c r="O221" i="7" s="1"/>
  <c r="BB221" i="6"/>
  <c r="BA221" i="6"/>
  <c r="O220" i="7" s="1"/>
  <c r="BA220" i="6"/>
  <c r="O219" i="7" s="1"/>
  <c r="BA219" i="6"/>
  <c r="O218" i="7" s="1"/>
  <c r="BA218" i="6"/>
  <c r="O217" i="7" s="1"/>
  <c r="BA217" i="6"/>
  <c r="BA216" i="6"/>
  <c r="O215" i="7" s="1"/>
  <c r="BB215" i="6"/>
  <c r="BA215" i="6"/>
  <c r="O214" i="7" s="1"/>
  <c r="BB214" i="6"/>
  <c r="BA214" i="6"/>
  <c r="O213" i="7" s="1"/>
  <c r="BB213" i="6"/>
  <c r="BA213" i="6"/>
  <c r="O212" i="7" s="1"/>
  <c r="BA212" i="6"/>
  <c r="O211" i="7" s="1"/>
  <c r="BA211" i="6"/>
  <c r="O210" i="7" s="1"/>
  <c r="BA210" i="6"/>
  <c r="O209" i="7" s="1"/>
  <c r="BA209" i="6"/>
  <c r="BA208" i="6"/>
  <c r="O207" i="7" s="1"/>
  <c r="BB207" i="6"/>
  <c r="BA207" i="6"/>
  <c r="O206" i="7" s="1"/>
  <c r="BA206" i="6"/>
  <c r="O205" i="7" s="1"/>
  <c r="BB205" i="6"/>
  <c r="BA205" i="6"/>
  <c r="O204" i="7" s="1"/>
  <c r="BA204" i="6"/>
  <c r="O203" i="7" s="1"/>
  <c r="BA203" i="6"/>
  <c r="O202" i="7" s="1"/>
  <c r="BA202" i="6"/>
  <c r="O201" i="7" s="1"/>
  <c r="BA201" i="6"/>
  <c r="BA200" i="6"/>
  <c r="O199" i="7" s="1"/>
  <c r="BB199" i="6"/>
  <c r="BA199" i="6"/>
  <c r="O198" i="7" s="1"/>
  <c r="BB198" i="6"/>
  <c r="BA198" i="6"/>
  <c r="O197" i="7" s="1"/>
  <c r="BB197" i="6"/>
  <c r="BA197" i="6"/>
  <c r="O196" i="7" s="1"/>
  <c r="BA196" i="6"/>
  <c r="O195" i="7" s="1"/>
  <c r="BA195" i="6"/>
  <c r="O194" i="7" s="1"/>
  <c r="BA194" i="6"/>
  <c r="O193" i="7" s="1"/>
  <c r="BA193" i="6"/>
  <c r="BA192" i="6"/>
  <c r="O191" i="7" s="1"/>
  <c r="BB191" i="6"/>
  <c r="BA191" i="6"/>
  <c r="O190" i="7" s="1"/>
  <c r="BA190" i="6"/>
  <c r="O189" i="7" s="1"/>
  <c r="BB189" i="6"/>
  <c r="BA189" i="6"/>
  <c r="O188" i="7" s="1"/>
  <c r="BA188" i="6"/>
  <c r="O187" i="7" s="1"/>
  <c r="BA187" i="6"/>
  <c r="O186" i="7" s="1"/>
  <c r="BA186" i="6"/>
  <c r="O185" i="7" s="1"/>
  <c r="BA185" i="6"/>
  <c r="BA184" i="6"/>
  <c r="O183" i="7" s="1"/>
  <c r="BB183" i="6"/>
  <c r="BA183" i="6"/>
  <c r="O182" i="7" s="1"/>
  <c r="BB182" i="6"/>
  <c r="BA182" i="6"/>
  <c r="O181" i="7" s="1"/>
  <c r="BB181" i="6"/>
  <c r="BA181" i="6"/>
  <c r="O180" i="7" s="1"/>
  <c r="BA180" i="6"/>
  <c r="O179" i="7" s="1"/>
  <c r="BA179" i="6"/>
  <c r="O178" i="7" s="1"/>
  <c r="BA178" i="6"/>
  <c r="O177" i="7" s="1"/>
  <c r="BA177" i="6"/>
  <c r="BA176" i="6"/>
  <c r="O175" i="7" s="1"/>
  <c r="BA175" i="6"/>
  <c r="O174" i="7" s="1"/>
  <c r="BB174" i="6"/>
  <c r="BA174" i="6"/>
  <c r="O173" i="7" s="1"/>
  <c r="BB173" i="6"/>
  <c r="BA173" i="6"/>
  <c r="O172" i="7" s="1"/>
  <c r="BA172" i="6"/>
  <c r="O171" i="7" s="1"/>
  <c r="BA171" i="6"/>
  <c r="O170" i="7" s="1"/>
  <c r="BA170" i="6"/>
  <c r="O169" i="7" s="1"/>
  <c r="BA169" i="6"/>
  <c r="BA168" i="6"/>
  <c r="O167" i="7" s="1"/>
  <c r="BA167" i="6"/>
  <c r="O166" i="7" s="1"/>
  <c r="BB166" i="6"/>
  <c r="BA166" i="6"/>
  <c r="O165" i="7" s="1"/>
  <c r="BB165" i="6"/>
  <c r="BA165" i="6"/>
  <c r="O164" i="7" s="1"/>
  <c r="BA164" i="6"/>
  <c r="O163" i="7" s="1"/>
  <c r="BA163" i="6"/>
  <c r="O162" i="7" s="1"/>
  <c r="BA162" i="6"/>
  <c r="O161" i="7" s="1"/>
  <c r="BA161" i="6"/>
  <c r="BA160" i="6"/>
  <c r="O159" i="7" s="1"/>
  <c r="BA159" i="6"/>
  <c r="O158" i="7" s="1"/>
  <c r="BB158" i="6"/>
  <c r="BA158" i="6"/>
  <c r="O157" i="7" s="1"/>
  <c r="BB157" i="6"/>
  <c r="BA157" i="6"/>
  <c r="O156" i="7" s="1"/>
  <c r="BA156" i="6"/>
  <c r="O155" i="7" s="1"/>
  <c r="BA155" i="6"/>
  <c r="O154" i="7" s="1"/>
  <c r="BA154" i="6"/>
  <c r="BA153" i="6"/>
  <c r="BA152" i="6"/>
  <c r="O151" i="7" s="1"/>
  <c r="BA151" i="6"/>
  <c r="O150" i="7" s="1"/>
  <c r="BB150" i="6"/>
  <c r="BA150" i="6"/>
  <c r="O149" i="7" s="1"/>
  <c r="BB149" i="6"/>
  <c r="BA149" i="6"/>
  <c r="O148" i="7" s="1"/>
  <c r="BA148" i="6"/>
  <c r="O147" i="7" s="1"/>
  <c r="BA147" i="6"/>
  <c r="BA146" i="6"/>
  <c r="BA145" i="6"/>
  <c r="BA144" i="6"/>
  <c r="O143" i="7" s="1"/>
  <c r="BA143" i="6"/>
  <c r="O142" i="7" s="1"/>
  <c r="BA142" i="6"/>
  <c r="O141" i="7" s="1"/>
  <c r="BB141" i="6"/>
  <c r="BA141" i="6"/>
  <c r="O140" i="7" s="1"/>
  <c r="BA140" i="6"/>
  <c r="O139" i="7" s="1"/>
  <c r="BA139" i="6"/>
  <c r="BA138" i="6"/>
  <c r="BA137" i="6"/>
  <c r="BA136" i="6"/>
  <c r="O135" i="7" s="1"/>
  <c r="BA135" i="6"/>
  <c r="O134" i="7" s="1"/>
  <c r="BB134" i="6"/>
  <c r="BA134" i="6"/>
  <c r="O133" i="7" s="1"/>
  <c r="BB133" i="6"/>
  <c r="BA133" i="6"/>
  <c r="O132" i="7" s="1"/>
  <c r="BA132" i="6"/>
  <c r="O131" i="7" s="1"/>
  <c r="BA131" i="6"/>
  <c r="BA130" i="6"/>
  <c r="BA129" i="6"/>
  <c r="BA128" i="6"/>
  <c r="O127" i="7" s="1"/>
  <c r="BA127" i="6"/>
  <c r="O126" i="7" s="1"/>
  <c r="BB126" i="6"/>
  <c r="BA126" i="6"/>
  <c r="O125" i="7" s="1"/>
  <c r="BB125" i="6"/>
  <c r="BA125" i="6"/>
  <c r="O124" i="7" s="1"/>
  <c r="BA124" i="6"/>
  <c r="O123" i="7" s="1"/>
  <c r="BA123" i="6"/>
  <c r="BA122" i="6"/>
  <c r="BA121" i="6"/>
  <c r="BA120" i="6"/>
  <c r="BA119" i="6"/>
  <c r="BB118" i="6"/>
  <c r="BA118" i="6"/>
  <c r="O117" i="7" s="1"/>
  <c r="BB117" i="6"/>
  <c r="BA117" i="6"/>
  <c r="O116" i="7" s="1"/>
  <c r="BA116" i="6"/>
  <c r="O115" i="7" s="1"/>
  <c r="BA115" i="6"/>
  <c r="BA114" i="6"/>
  <c r="BA113" i="6"/>
  <c r="BA112" i="6"/>
  <c r="BA111" i="6"/>
  <c r="BB110" i="6"/>
  <c r="BA110" i="6"/>
  <c r="O109" i="7" s="1"/>
  <c r="BB109" i="6"/>
  <c r="BA109" i="6"/>
  <c r="O108" i="7" s="1"/>
  <c r="BA108" i="6"/>
  <c r="O107" i="7" s="1"/>
  <c r="BA107" i="6"/>
  <c r="BA106" i="6"/>
  <c r="BA105" i="6"/>
  <c r="BA104" i="6"/>
  <c r="BA103" i="6"/>
  <c r="BB102" i="6"/>
  <c r="BA102" i="6"/>
  <c r="O101" i="7" s="1"/>
  <c r="BB101" i="6"/>
  <c r="BA101" i="6"/>
  <c r="O100" i="7" s="1"/>
  <c r="BA100" i="6"/>
  <c r="O99" i="7" s="1"/>
  <c r="BA99" i="6"/>
  <c r="BA98" i="6"/>
  <c r="BA97" i="6"/>
  <c r="BA96" i="6"/>
  <c r="BA95" i="6"/>
  <c r="BA94" i="6"/>
  <c r="O93" i="7" s="1"/>
  <c r="BB93" i="6"/>
  <c r="BA93" i="6"/>
  <c r="O92" i="7" s="1"/>
  <c r="BA92" i="6"/>
  <c r="O91" i="7" s="1"/>
  <c r="BA91" i="6"/>
  <c r="BA90" i="6"/>
  <c r="BA89" i="6"/>
  <c r="BA88" i="6"/>
  <c r="BA87" i="6"/>
  <c r="BB86" i="6"/>
  <c r="BA86" i="6"/>
  <c r="O85" i="7" s="1"/>
  <c r="BB85" i="6"/>
  <c r="BA85" i="6"/>
  <c r="O84" i="7" s="1"/>
  <c r="BA84" i="6"/>
  <c r="O83" i="7" s="1"/>
  <c r="BA83" i="6"/>
  <c r="BA82" i="6"/>
  <c r="BA81" i="6"/>
  <c r="BA80" i="6"/>
  <c r="BA79" i="6"/>
  <c r="BA78" i="6"/>
  <c r="O77" i="7" s="1"/>
  <c r="BB77" i="6"/>
  <c r="BA77" i="6"/>
  <c r="O76" i="7" s="1"/>
  <c r="BA76" i="6"/>
  <c r="O75" i="7" s="1"/>
  <c r="BA75" i="6"/>
  <c r="BA74" i="6"/>
  <c r="BA73" i="6"/>
  <c r="BA72" i="6"/>
  <c r="BA71" i="6"/>
  <c r="BA70" i="6"/>
  <c r="O69" i="7" s="1"/>
  <c r="BB69" i="6"/>
  <c r="BA69" i="6"/>
  <c r="O68" i="7" s="1"/>
  <c r="BA68" i="6"/>
  <c r="O67" i="7" s="1"/>
  <c r="BA67" i="6"/>
  <c r="BA66" i="6"/>
  <c r="BA65" i="6"/>
  <c r="BA64" i="6"/>
  <c r="BB64" i="6" s="1"/>
  <c r="BA63" i="6"/>
  <c r="BB62" i="6"/>
  <c r="BA62" i="6"/>
  <c r="O61" i="7" s="1"/>
  <c r="BB61" i="6"/>
  <c r="BA61" i="6"/>
  <c r="O60" i="7" s="1"/>
  <c r="BA60" i="6"/>
  <c r="O59" i="7" s="1"/>
  <c r="BA59" i="6"/>
  <c r="BA58" i="6"/>
  <c r="BA57" i="6"/>
  <c r="BA56" i="6"/>
  <c r="BA55" i="6"/>
  <c r="BA54" i="6"/>
  <c r="O53" i="7" s="1"/>
  <c r="BB53" i="6"/>
  <c r="BA53" i="6"/>
  <c r="O52" i="7" s="1"/>
  <c r="BA52" i="6"/>
  <c r="O51" i="7" s="1"/>
  <c r="BA51" i="6"/>
  <c r="BA50" i="6"/>
  <c r="BA49" i="6"/>
  <c r="BA48" i="6"/>
  <c r="BA47" i="6"/>
  <c r="BB46" i="6"/>
  <c r="BA46" i="6"/>
  <c r="O45" i="7" s="1"/>
  <c r="BB45" i="6"/>
  <c r="BA45" i="6"/>
  <c r="O44" i="7" s="1"/>
  <c r="BA44" i="6"/>
  <c r="BB44" i="6" s="1"/>
  <c r="BA43" i="6"/>
  <c r="BA42" i="6"/>
  <c r="BA41" i="6"/>
  <c r="BA40" i="6"/>
  <c r="BA39" i="6"/>
  <c r="BB38" i="6"/>
  <c r="BA38" i="6"/>
  <c r="O37" i="7" s="1"/>
  <c r="BB37" i="6"/>
  <c r="BA37" i="6"/>
  <c r="O36" i="7" s="1"/>
  <c r="BA36" i="6"/>
  <c r="BB36" i="6" s="1"/>
  <c r="BA35" i="6"/>
  <c r="BA34" i="6"/>
  <c r="BA33" i="6"/>
  <c r="BA32" i="6"/>
  <c r="BA31" i="6"/>
  <c r="BA30" i="6"/>
  <c r="O29" i="7" s="1"/>
  <c r="BB29" i="6"/>
  <c r="BA29" i="6"/>
  <c r="O28" i="7" s="1"/>
  <c r="BA28" i="6"/>
  <c r="BA27" i="6"/>
  <c r="BA26" i="6"/>
  <c r="BA25" i="6"/>
  <c r="BA24" i="6"/>
  <c r="BA23" i="6"/>
  <c r="BB22" i="6"/>
  <c r="BA22" i="6"/>
  <c r="O21" i="7" s="1"/>
  <c r="BB21" i="6"/>
  <c r="BA21" i="6"/>
  <c r="O20" i="7" s="1"/>
  <c r="BA20" i="6"/>
  <c r="BA19" i="6"/>
  <c r="BA18" i="6"/>
  <c r="BA17" i="6"/>
  <c r="BA16" i="6"/>
  <c r="BA15" i="6"/>
  <c r="BA14" i="6"/>
  <c r="O13" i="7" s="1"/>
  <c r="BB13" i="6"/>
  <c r="BA13" i="6"/>
  <c r="O12" i="7" s="1"/>
  <c r="BA12" i="6"/>
  <c r="BA11" i="6"/>
  <c r="BA10" i="6"/>
  <c r="BA9" i="6"/>
  <c r="BA8" i="6"/>
  <c r="BA7" i="6"/>
  <c r="BA6" i="6"/>
  <c r="O5" i="7" s="1"/>
  <c r="BA5" i="6"/>
  <c r="AN312" i="5"/>
  <c r="AM312" i="5"/>
  <c r="AL312" i="5"/>
  <c r="AK312" i="5"/>
  <c r="AJ312" i="5"/>
  <c r="AI312" i="5"/>
  <c r="AH312" i="5"/>
  <c r="AG312" i="5"/>
  <c r="AF312" i="5"/>
  <c r="AE312" i="5"/>
  <c r="AD312" i="5"/>
  <c r="AC312" i="5"/>
  <c r="AB312" i="5"/>
  <c r="AA312" i="5"/>
  <c r="Z312" i="5"/>
  <c r="Y312" i="5"/>
  <c r="X312" i="5"/>
  <c r="W312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A311" i="5"/>
  <c r="BA310" i="5"/>
  <c r="BB309" i="5"/>
  <c r="BA309" i="5"/>
  <c r="N308" i="7" s="1"/>
  <c r="BB308" i="5"/>
  <c r="BA308" i="5"/>
  <c r="N307" i="7" s="1"/>
  <c r="BA307" i="5"/>
  <c r="N306" i="7" s="1"/>
  <c r="BA306" i="5"/>
  <c r="BA305" i="5"/>
  <c r="BA304" i="5"/>
  <c r="BA303" i="5"/>
  <c r="BA302" i="5"/>
  <c r="BB301" i="5"/>
  <c r="BA301" i="5"/>
  <c r="N300" i="7" s="1"/>
  <c r="BA300" i="5"/>
  <c r="N299" i="7" s="1"/>
  <c r="BA299" i="5"/>
  <c r="BA298" i="5"/>
  <c r="BA297" i="5"/>
  <c r="BA296" i="5"/>
  <c r="BA295" i="5"/>
  <c r="BA294" i="5"/>
  <c r="BA293" i="5"/>
  <c r="N292" i="7" s="1"/>
  <c r="BA292" i="5"/>
  <c r="N291" i="7" s="1"/>
  <c r="BA291" i="5"/>
  <c r="N290" i="7" s="1"/>
  <c r="BA290" i="5"/>
  <c r="BA289" i="5"/>
  <c r="BA288" i="5"/>
  <c r="BA287" i="5"/>
  <c r="BA286" i="5"/>
  <c r="BA285" i="5"/>
  <c r="BB284" i="5"/>
  <c r="BA284" i="5"/>
  <c r="N283" i="7" s="1"/>
  <c r="BB283" i="5"/>
  <c r="BA283" i="5"/>
  <c r="N282" i="7" s="1"/>
  <c r="BA282" i="5"/>
  <c r="BA281" i="5"/>
  <c r="BA280" i="5"/>
  <c r="BA279" i="5"/>
  <c r="BA278" i="5"/>
  <c r="BA277" i="5"/>
  <c r="N276" i="7" s="1"/>
  <c r="BB276" i="5"/>
  <c r="BA276" i="5"/>
  <c r="N275" i="7" s="1"/>
  <c r="BB275" i="5"/>
  <c r="BA275" i="5"/>
  <c r="N274" i="7" s="1"/>
  <c r="BA274" i="5"/>
  <c r="BA273" i="5"/>
  <c r="BA272" i="5"/>
  <c r="BA271" i="5"/>
  <c r="BA270" i="5"/>
  <c r="BB269" i="5"/>
  <c r="BA269" i="5"/>
  <c r="N268" i="7" s="1"/>
  <c r="BB268" i="5"/>
  <c r="BA268" i="5"/>
  <c r="N267" i="7" s="1"/>
  <c r="BB267" i="5"/>
  <c r="BA267" i="5"/>
  <c r="N266" i="7" s="1"/>
  <c r="BA266" i="5"/>
  <c r="BA265" i="5"/>
  <c r="BA264" i="5"/>
  <c r="BA263" i="5"/>
  <c r="BA262" i="5"/>
  <c r="BB261" i="5"/>
  <c r="BA261" i="5"/>
  <c r="N260" i="7" s="1"/>
  <c r="BA260" i="5"/>
  <c r="N259" i="7" s="1"/>
  <c r="BA259" i="5"/>
  <c r="N258" i="7" s="1"/>
  <c r="BA258" i="5"/>
  <c r="BA257" i="5"/>
  <c r="BA256" i="5"/>
  <c r="BA255" i="5"/>
  <c r="BA254" i="5"/>
  <c r="BA253" i="5"/>
  <c r="N252" i="7" s="1"/>
  <c r="BA252" i="5"/>
  <c r="BA251" i="5"/>
  <c r="BA250" i="5"/>
  <c r="BA249" i="5"/>
  <c r="BA248" i="5"/>
  <c r="BA247" i="5"/>
  <c r="BA246" i="5"/>
  <c r="BA245" i="5"/>
  <c r="N244" i="7" s="1"/>
  <c r="BA244" i="5"/>
  <c r="N243" i="7" s="1"/>
  <c r="BA243" i="5"/>
  <c r="N242" i="7" s="1"/>
  <c r="BA242" i="5"/>
  <c r="BA241" i="5"/>
  <c r="BA240" i="5"/>
  <c r="BA239" i="5"/>
  <c r="BA238" i="5"/>
  <c r="BB237" i="5"/>
  <c r="BA237" i="5"/>
  <c r="N236" i="7" s="1"/>
  <c r="BB236" i="5"/>
  <c r="BA236" i="5"/>
  <c r="N235" i="7" s="1"/>
  <c r="BB235" i="5"/>
  <c r="BA235" i="5"/>
  <c r="N234" i="7" s="1"/>
  <c r="BA234" i="5"/>
  <c r="BA233" i="5"/>
  <c r="BA232" i="5"/>
  <c r="BA231" i="5"/>
  <c r="BA230" i="5"/>
  <c r="BB229" i="5"/>
  <c r="BA229" i="5"/>
  <c r="N228" i="7" s="1"/>
  <c r="BB228" i="5"/>
  <c r="BA228" i="5"/>
  <c r="N227" i="7" s="1"/>
  <c r="BB227" i="5"/>
  <c r="BA227" i="5"/>
  <c r="N226" i="7" s="1"/>
  <c r="BA226" i="5"/>
  <c r="BA225" i="5"/>
  <c r="BA224" i="5"/>
  <c r="BA223" i="5"/>
  <c r="BA222" i="5"/>
  <c r="BB221" i="5"/>
  <c r="BA221" i="5"/>
  <c r="N220" i="7" s="1"/>
  <c r="BB220" i="5"/>
  <c r="BA220" i="5"/>
  <c r="N219" i="7" s="1"/>
  <c r="BA219" i="5"/>
  <c r="N218" i="7" s="1"/>
  <c r="BA218" i="5"/>
  <c r="BA217" i="5"/>
  <c r="BA216" i="5"/>
  <c r="BA215" i="5"/>
  <c r="BA214" i="5"/>
  <c r="BA213" i="5"/>
  <c r="N212" i="7" s="1"/>
  <c r="BA212" i="5"/>
  <c r="N211" i="7" s="1"/>
  <c r="BA211" i="5"/>
  <c r="N210" i="7" s="1"/>
  <c r="BA210" i="5"/>
  <c r="BA209" i="5"/>
  <c r="BA208" i="5"/>
  <c r="BA207" i="5"/>
  <c r="N206" i="7" s="1"/>
  <c r="BA206" i="5"/>
  <c r="BB205" i="5"/>
  <c r="BA205" i="5"/>
  <c r="N204" i="7" s="1"/>
  <c r="BB204" i="5"/>
  <c r="BA204" i="5"/>
  <c r="N203" i="7" s="1"/>
  <c r="BA203" i="5"/>
  <c r="N202" i="7" s="1"/>
  <c r="BA202" i="5"/>
  <c r="BA201" i="5"/>
  <c r="BA200" i="5"/>
  <c r="BB199" i="5"/>
  <c r="BA199" i="5"/>
  <c r="N198" i="7" s="1"/>
  <c r="BA198" i="5"/>
  <c r="BA197" i="5"/>
  <c r="N196" i="7" s="1"/>
  <c r="BB196" i="5"/>
  <c r="BA196" i="5"/>
  <c r="N195" i="7" s="1"/>
  <c r="BB195" i="5"/>
  <c r="BA195" i="5"/>
  <c r="N194" i="7" s="1"/>
  <c r="BA194" i="5"/>
  <c r="BA193" i="5"/>
  <c r="BA192" i="5"/>
  <c r="BB191" i="5"/>
  <c r="BA191" i="5"/>
  <c r="N190" i="7" s="1"/>
  <c r="BA190" i="5"/>
  <c r="BA189" i="5"/>
  <c r="N188" i="7" s="1"/>
  <c r="BA188" i="5"/>
  <c r="N187" i="7" s="1"/>
  <c r="BA187" i="5"/>
  <c r="N186" i="7" s="1"/>
  <c r="BA186" i="5"/>
  <c r="BA185" i="5"/>
  <c r="BA184" i="5"/>
  <c r="BA183" i="5"/>
  <c r="BA182" i="5"/>
  <c r="BA181" i="5"/>
  <c r="N180" i="7" s="1"/>
  <c r="BA180" i="5"/>
  <c r="N179" i="7" s="1"/>
  <c r="BA179" i="5"/>
  <c r="N178" i="7" s="1"/>
  <c r="BA178" i="5"/>
  <c r="BA177" i="5"/>
  <c r="BA176" i="5"/>
  <c r="BA175" i="5"/>
  <c r="N174" i="7" s="1"/>
  <c r="BA174" i="5"/>
  <c r="BB173" i="5"/>
  <c r="BA173" i="5"/>
  <c r="N172" i="7" s="1"/>
  <c r="BB172" i="5"/>
  <c r="BA172" i="5"/>
  <c r="N171" i="7" s="1"/>
  <c r="BA171" i="5"/>
  <c r="N170" i="7" s="1"/>
  <c r="BA170" i="5"/>
  <c r="BA169" i="5"/>
  <c r="BA168" i="5"/>
  <c r="BB167" i="5"/>
  <c r="BA167" i="5"/>
  <c r="N166" i="7" s="1"/>
  <c r="BA166" i="5"/>
  <c r="BA165" i="5"/>
  <c r="N164" i="7" s="1"/>
  <c r="BB164" i="5"/>
  <c r="BA164" i="5"/>
  <c r="N163" i="7" s="1"/>
  <c r="BB163" i="5"/>
  <c r="BA163" i="5"/>
  <c r="N162" i="7" s="1"/>
  <c r="BA162" i="5"/>
  <c r="BA161" i="5"/>
  <c r="BA160" i="5"/>
  <c r="BB159" i="5"/>
  <c r="BA159" i="5"/>
  <c r="N158" i="7" s="1"/>
  <c r="BA158" i="5"/>
  <c r="BA157" i="5"/>
  <c r="N156" i="7" s="1"/>
  <c r="BA156" i="5"/>
  <c r="N155" i="7" s="1"/>
  <c r="BA155" i="5"/>
  <c r="N154" i="7" s="1"/>
  <c r="BA154" i="5"/>
  <c r="BA153" i="5"/>
  <c r="BA152" i="5"/>
  <c r="BA151" i="5"/>
  <c r="BA150" i="5"/>
  <c r="BA149" i="5"/>
  <c r="N148" i="7" s="1"/>
  <c r="BA148" i="5"/>
  <c r="N147" i="7" s="1"/>
  <c r="BA147" i="5"/>
  <c r="N146" i="7" s="1"/>
  <c r="BA146" i="5"/>
  <c r="BA145" i="5"/>
  <c r="BA144" i="5"/>
  <c r="BB143" i="5"/>
  <c r="BA143" i="5"/>
  <c r="N142" i="7" s="1"/>
  <c r="BA142" i="5"/>
  <c r="BB141" i="5"/>
  <c r="BA141" i="5"/>
  <c r="N140" i="7" s="1"/>
  <c r="BB140" i="5"/>
  <c r="BA140" i="5"/>
  <c r="N139" i="7" s="1"/>
  <c r="BA139" i="5"/>
  <c r="N138" i="7" s="1"/>
  <c r="BA138" i="5"/>
  <c r="BA137" i="5"/>
  <c r="BA136" i="5"/>
  <c r="BB135" i="5"/>
  <c r="BA135" i="5"/>
  <c r="N134" i="7" s="1"/>
  <c r="BA134" i="5"/>
  <c r="BA133" i="5"/>
  <c r="N132" i="7" s="1"/>
  <c r="BB132" i="5"/>
  <c r="BA132" i="5"/>
  <c r="N131" i="7" s="1"/>
  <c r="BB131" i="5"/>
  <c r="BA131" i="5"/>
  <c r="N130" i="7" s="1"/>
  <c r="BA130" i="5"/>
  <c r="BA129" i="5"/>
  <c r="BA128" i="5"/>
  <c r="BB127" i="5"/>
  <c r="BA127" i="5"/>
  <c r="N126" i="7" s="1"/>
  <c r="BA126" i="5"/>
  <c r="BA125" i="5"/>
  <c r="N124" i="7" s="1"/>
  <c r="BA124" i="5"/>
  <c r="N123" i="7" s="1"/>
  <c r="BA123" i="5"/>
  <c r="N122" i="7" s="1"/>
  <c r="BA122" i="5"/>
  <c r="BA121" i="5"/>
  <c r="BA120" i="5"/>
  <c r="BA119" i="5"/>
  <c r="BA118" i="5"/>
  <c r="BA117" i="5"/>
  <c r="N116" i="7" s="1"/>
  <c r="BA116" i="5"/>
  <c r="N115" i="7" s="1"/>
  <c r="BA115" i="5"/>
  <c r="N114" i="7" s="1"/>
  <c r="BA114" i="5"/>
  <c r="BA113" i="5"/>
  <c r="BA112" i="5"/>
  <c r="BB111" i="5"/>
  <c r="BA111" i="5"/>
  <c r="N110" i="7" s="1"/>
  <c r="BA110" i="5"/>
  <c r="BB109" i="5"/>
  <c r="BA109" i="5"/>
  <c r="N108" i="7" s="1"/>
  <c r="BB108" i="5"/>
  <c r="BA108" i="5"/>
  <c r="N107" i="7" s="1"/>
  <c r="BA107" i="5"/>
  <c r="N106" i="7" s="1"/>
  <c r="BA106" i="5"/>
  <c r="BA105" i="5"/>
  <c r="BA104" i="5"/>
  <c r="BB103" i="5"/>
  <c r="BA103" i="5"/>
  <c r="N102" i="7" s="1"/>
  <c r="BA102" i="5"/>
  <c r="BA101" i="5"/>
  <c r="N100" i="7" s="1"/>
  <c r="BB100" i="5"/>
  <c r="BA100" i="5"/>
  <c r="N99" i="7" s="1"/>
  <c r="BB99" i="5"/>
  <c r="BA99" i="5"/>
  <c r="N98" i="7" s="1"/>
  <c r="BA98" i="5"/>
  <c r="BA97" i="5"/>
  <c r="BA96" i="5"/>
  <c r="BB95" i="5"/>
  <c r="BA95" i="5"/>
  <c r="N94" i="7" s="1"/>
  <c r="BA94" i="5"/>
  <c r="BA93" i="5"/>
  <c r="N92" i="7" s="1"/>
  <c r="BA92" i="5"/>
  <c r="N91" i="7" s="1"/>
  <c r="BA91" i="5"/>
  <c r="N90" i="7" s="1"/>
  <c r="BA90" i="5"/>
  <c r="BA89" i="5"/>
  <c r="BA88" i="5"/>
  <c r="BA87" i="5"/>
  <c r="BA86" i="5"/>
  <c r="BA85" i="5"/>
  <c r="N84" i="7" s="1"/>
  <c r="BA84" i="5"/>
  <c r="N83" i="7" s="1"/>
  <c r="BA83" i="5"/>
  <c r="N82" i="7" s="1"/>
  <c r="BA82" i="5"/>
  <c r="BA81" i="5"/>
  <c r="BA80" i="5"/>
  <c r="BB79" i="5"/>
  <c r="BA79" i="5"/>
  <c r="N78" i="7" s="1"/>
  <c r="BA78" i="5"/>
  <c r="BB77" i="5"/>
  <c r="BA77" i="5"/>
  <c r="N76" i="7" s="1"/>
  <c r="BB76" i="5"/>
  <c r="BA76" i="5"/>
  <c r="N75" i="7" s="1"/>
  <c r="BA75" i="5"/>
  <c r="N74" i="7" s="1"/>
  <c r="BA74" i="5"/>
  <c r="BA73" i="5"/>
  <c r="BA72" i="5"/>
  <c r="BB72" i="5" s="1"/>
  <c r="BB71" i="5"/>
  <c r="BA71" i="5"/>
  <c r="N70" i="7" s="1"/>
  <c r="BA70" i="5"/>
  <c r="BA69" i="5"/>
  <c r="N68" i="7" s="1"/>
  <c r="BB68" i="5"/>
  <c r="BA68" i="5"/>
  <c r="N67" i="7" s="1"/>
  <c r="BB67" i="5"/>
  <c r="BA67" i="5"/>
  <c r="N66" i="7" s="1"/>
  <c r="BA66" i="5"/>
  <c r="BA65" i="5"/>
  <c r="BA64" i="5"/>
  <c r="BB63" i="5"/>
  <c r="BA63" i="5"/>
  <c r="N62" i="7" s="1"/>
  <c r="BA62" i="5"/>
  <c r="BA61" i="5"/>
  <c r="N60" i="7" s="1"/>
  <c r="BA60" i="5"/>
  <c r="N59" i="7" s="1"/>
  <c r="BA59" i="5"/>
  <c r="N58" i="7" s="1"/>
  <c r="BA58" i="5"/>
  <c r="BA57" i="5"/>
  <c r="BA56" i="5"/>
  <c r="BA55" i="5"/>
  <c r="BA54" i="5"/>
  <c r="BA53" i="5"/>
  <c r="N52" i="7" s="1"/>
  <c r="BA52" i="5"/>
  <c r="N51" i="7" s="1"/>
  <c r="BA51" i="5"/>
  <c r="N50" i="7" s="1"/>
  <c r="BA50" i="5"/>
  <c r="BA49" i="5"/>
  <c r="BA48" i="5"/>
  <c r="BB47" i="5"/>
  <c r="BA47" i="5"/>
  <c r="N46" i="7" s="1"/>
  <c r="BA46" i="5"/>
  <c r="BB45" i="5"/>
  <c r="BA45" i="5"/>
  <c r="N44" i="7" s="1"/>
  <c r="BB44" i="5"/>
  <c r="BA44" i="5"/>
  <c r="BA43" i="5"/>
  <c r="N42" i="7" s="1"/>
  <c r="BA42" i="5"/>
  <c r="BA41" i="5"/>
  <c r="BA40" i="5"/>
  <c r="BB40" i="5" s="1"/>
  <c r="BB39" i="5"/>
  <c r="BA39" i="5"/>
  <c r="N38" i="7" s="1"/>
  <c r="BA38" i="5"/>
  <c r="BA37" i="5"/>
  <c r="N36" i="7" s="1"/>
  <c r="BA36" i="5"/>
  <c r="N35" i="7" s="1"/>
  <c r="BB35" i="5"/>
  <c r="BA35" i="5"/>
  <c r="N34" i="7" s="1"/>
  <c r="BA34" i="5"/>
  <c r="BA33" i="5"/>
  <c r="BA32" i="5"/>
  <c r="BB31" i="5"/>
  <c r="BA31" i="5"/>
  <c r="N30" i="7" s="1"/>
  <c r="BA30" i="5"/>
  <c r="BA29" i="5"/>
  <c r="N28" i="7" s="1"/>
  <c r="BA28" i="5"/>
  <c r="N27" i="7" s="1"/>
  <c r="BA27" i="5"/>
  <c r="BB27" i="5" s="1"/>
  <c r="BA26" i="5"/>
  <c r="BA25" i="5"/>
  <c r="BA24" i="5"/>
  <c r="BA23" i="5"/>
  <c r="BA22" i="5"/>
  <c r="BA21" i="5"/>
  <c r="BB21" i="5" s="1"/>
  <c r="BA20" i="5"/>
  <c r="N19" i="7" s="1"/>
  <c r="BA19" i="5"/>
  <c r="N18" i="7" s="1"/>
  <c r="BA18" i="5"/>
  <c r="BA17" i="5"/>
  <c r="BA16" i="5"/>
  <c r="BB15" i="5"/>
  <c r="BA15" i="5"/>
  <c r="N14" i="7" s="1"/>
  <c r="BA14" i="5"/>
  <c r="BB13" i="5"/>
  <c r="BA13" i="5"/>
  <c r="N12" i="7" s="1"/>
  <c r="BB12" i="5"/>
  <c r="BA12" i="5"/>
  <c r="N11" i="7" s="1"/>
  <c r="BA11" i="5"/>
  <c r="N10" i="7" s="1"/>
  <c r="BA10" i="5"/>
  <c r="BB10" i="5" s="1"/>
  <c r="BA9" i="5"/>
  <c r="BA8" i="5"/>
  <c r="BB7" i="5"/>
  <c r="BA7" i="5"/>
  <c r="N6" i="7" s="1"/>
  <c r="BA6" i="5"/>
  <c r="BA5" i="5"/>
  <c r="AF312" i="4"/>
  <c r="AE312" i="4"/>
  <c r="AD312" i="4"/>
  <c r="AC312" i="4"/>
  <c r="AB312" i="4"/>
  <c r="AA312" i="4"/>
  <c r="Z312" i="4"/>
  <c r="Y312" i="4"/>
  <c r="X312" i="4"/>
  <c r="W312" i="4"/>
  <c r="V312" i="4"/>
  <c r="U312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A311" i="4"/>
  <c r="M310" i="7" s="1"/>
  <c r="BA310" i="4"/>
  <c r="M309" i="7" s="1"/>
  <c r="BB309" i="4"/>
  <c r="BA309" i="4"/>
  <c r="M308" i="7" s="1"/>
  <c r="BA308" i="4"/>
  <c r="BA307" i="4"/>
  <c r="BA306" i="4"/>
  <c r="BB305" i="4"/>
  <c r="BA305" i="4"/>
  <c r="M304" i="7" s="1"/>
  <c r="BA304" i="4"/>
  <c r="BA303" i="4"/>
  <c r="M302" i="7" s="1"/>
  <c r="BA302" i="4"/>
  <c r="M301" i="7" s="1"/>
  <c r="BA301" i="4"/>
  <c r="M300" i="7" s="1"/>
  <c r="BA300" i="4"/>
  <c r="BA299" i="4"/>
  <c r="BA298" i="4"/>
  <c r="BA297" i="4"/>
  <c r="BA296" i="4"/>
  <c r="BA295" i="4"/>
  <c r="M294" i="7" s="1"/>
  <c r="BA294" i="4"/>
  <c r="M293" i="7" s="1"/>
  <c r="BA293" i="4"/>
  <c r="M292" i="7" s="1"/>
  <c r="BA292" i="4"/>
  <c r="BA291" i="4"/>
  <c r="BA290" i="4"/>
  <c r="BB289" i="4"/>
  <c r="BA289" i="4"/>
  <c r="M288" i="7" s="1"/>
  <c r="BA288" i="4"/>
  <c r="BB287" i="4"/>
  <c r="BA287" i="4"/>
  <c r="M286" i="7" s="1"/>
  <c r="BB286" i="4"/>
  <c r="BA286" i="4"/>
  <c r="M285" i="7" s="1"/>
  <c r="BA285" i="4"/>
  <c r="M284" i="7" s="1"/>
  <c r="BA284" i="4"/>
  <c r="BA283" i="4"/>
  <c r="BA282" i="4"/>
  <c r="BB281" i="4"/>
  <c r="BA281" i="4"/>
  <c r="M280" i="7" s="1"/>
  <c r="BA280" i="4"/>
  <c r="BA279" i="4"/>
  <c r="M278" i="7" s="1"/>
  <c r="BA278" i="4"/>
  <c r="M277" i="7" s="1"/>
  <c r="BB277" i="4"/>
  <c r="BA277" i="4"/>
  <c r="M276" i="7" s="1"/>
  <c r="BA276" i="4"/>
  <c r="BA275" i="4"/>
  <c r="BA274" i="4"/>
  <c r="BB273" i="4"/>
  <c r="BA273" i="4"/>
  <c r="M272" i="7" s="1"/>
  <c r="BA272" i="4"/>
  <c r="BA271" i="4"/>
  <c r="M270" i="7" s="1"/>
  <c r="BA270" i="4"/>
  <c r="M269" i="7" s="1"/>
  <c r="BA269" i="4"/>
  <c r="M268" i="7" s="1"/>
  <c r="BA268" i="4"/>
  <c r="BA267" i="4"/>
  <c r="BA266" i="4"/>
  <c r="BA265" i="4"/>
  <c r="BA264" i="4"/>
  <c r="BA263" i="4"/>
  <c r="M262" i="7" s="1"/>
  <c r="BA262" i="4"/>
  <c r="M261" i="7" s="1"/>
  <c r="BA261" i="4"/>
  <c r="M260" i="7" s="1"/>
  <c r="BA260" i="4"/>
  <c r="BA259" i="4"/>
  <c r="BA258" i="4"/>
  <c r="BB257" i="4"/>
  <c r="BA257" i="4"/>
  <c r="M256" i="7" s="1"/>
  <c r="BA256" i="4"/>
  <c r="BB255" i="4"/>
  <c r="BA255" i="4"/>
  <c r="M254" i="7" s="1"/>
  <c r="BB254" i="4"/>
  <c r="BA254" i="4"/>
  <c r="M253" i="7" s="1"/>
  <c r="BA253" i="4"/>
  <c r="M252" i="7" s="1"/>
  <c r="BA252" i="4"/>
  <c r="BA251" i="4"/>
  <c r="BA250" i="4"/>
  <c r="BB249" i="4"/>
  <c r="BA249" i="4"/>
  <c r="M248" i="7" s="1"/>
  <c r="BA248" i="4"/>
  <c r="BA247" i="4"/>
  <c r="M246" i="7" s="1"/>
  <c r="BA246" i="4"/>
  <c r="M245" i="7" s="1"/>
  <c r="BB245" i="4"/>
  <c r="BA245" i="4"/>
  <c r="M244" i="7" s="1"/>
  <c r="BA244" i="4"/>
  <c r="BA243" i="4"/>
  <c r="BA242" i="4"/>
  <c r="BB241" i="4"/>
  <c r="BA241" i="4"/>
  <c r="M240" i="7" s="1"/>
  <c r="BA240" i="4"/>
  <c r="BA239" i="4"/>
  <c r="M238" i="7" s="1"/>
  <c r="BA238" i="4"/>
  <c r="M237" i="7" s="1"/>
  <c r="BA237" i="4"/>
  <c r="M236" i="7" s="1"/>
  <c r="BA236" i="4"/>
  <c r="BA235" i="4"/>
  <c r="BA234" i="4"/>
  <c r="BA233" i="4"/>
  <c r="BA232" i="4"/>
  <c r="BA231" i="4"/>
  <c r="M230" i="7" s="1"/>
  <c r="BA230" i="4"/>
  <c r="M229" i="7" s="1"/>
  <c r="BA229" i="4"/>
  <c r="M228" i="7" s="1"/>
  <c r="BA228" i="4"/>
  <c r="BA227" i="4"/>
  <c r="BA226" i="4"/>
  <c r="BB225" i="4"/>
  <c r="BA225" i="4"/>
  <c r="M224" i="7" s="1"/>
  <c r="BA224" i="4"/>
  <c r="BB223" i="4"/>
  <c r="BA223" i="4"/>
  <c r="M222" i="7" s="1"/>
  <c r="BB222" i="4"/>
  <c r="BA222" i="4"/>
  <c r="M221" i="7" s="1"/>
  <c r="BA221" i="4"/>
  <c r="M220" i="7" s="1"/>
  <c r="BA220" i="4"/>
  <c r="BA219" i="4"/>
  <c r="BA218" i="4"/>
  <c r="BB217" i="4"/>
  <c r="BA217" i="4"/>
  <c r="M216" i="7" s="1"/>
  <c r="BA216" i="4"/>
  <c r="BA215" i="4"/>
  <c r="M214" i="7" s="1"/>
  <c r="BA214" i="4"/>
  <c r="M213" i="7" s="1"/>
  <c r="BB213" i="4"/>
  <c r="BA213" i="4"/>
  <c r="M212" i="7" s="1"/>
  <c r="BA212" i="4"/>
  <c r="BA211" i="4"/>
  <c r="BA210" i="4"/>
  <c r="BB209" i="4"/>
  <c r="BA209" i="4"/>
  <c r="M208" i="7" s="1"/>
  <c r="BA208" i="4"/>
  <c r="BA207" i="4"/>
  <c r="M206" i="7" s="1"/>
  <c r="BA206" i="4"/>
  <c r="M205" i="7" s="1"/>
  <c r="BA205" i="4"/>
  <c r="M204" i="7" s="1"/>
  <c r="BA204" i="4"/>
  <c r="BA203" i="4"/>
  <c r="BA202" i="4"/>
  <c r="BA201" i="4"/>
  <c r="BA200" i="4"/>
  <c r="BA199" i="4"/>
  <c r="M198" i="7" s="1"/>
  <c r="BA198" i="4"/>
  <c r="M197" i="7" s="1"/>
  <c r="BA197" i="4"/>
  <c r="M196" i="7" s="1"/>
  <c r="BA196" i="4"/>
  <c r="BA195" i="4"/>
  <c r="BA194" i="4"/>
  <c r="BB193" i="4"/>
  <c r="BA193" i="4"/>
  <c r="M192" i="7" s="1"/>
  <c r="BA192" i="4"/>
  <c r="BB191" i="4"/>
  <c r="BA191" i="4"/>
  <c r="M190" i="7" s="1"/>
  <c r="BB190" i="4"/>
  <c r="BA190" i="4"/>
  <c r="M189" i="7" s="1"/>
  <c r="BA189" i="4"/>
  <c r="M188" i="7" s="1"/>
  <c r="BA188" i="4"/>
  <c r="BA187" i="4"/>
  <c r="BA186" i="4"/>
  <c r="BB185" i="4"/>
  <c r="BA185" i="4"/>
  <c r="M184" i="7" s="1"/>
  <c r="BA184" i="4"/>
  <c r="BA183" i="4"/>
  <c r="M182" i="7" s="1"/>
  <c r="BA182" i="4"/>
  <c r="M181" i="7" s="1"/>
  <c r="BB181" i="4"/>
  <c r="BA181" i="4"/>
  <c r="M180" i="7" s="1"/>
  <c r="BA180" i="4"/>
  <c r="BA179" i="4"/>
  <c r="BA178" i="4"/>
  <c r="BB177" i="4"/>
  <c r="BA177" i="4"/>
  <c r="M176" i="7" s="1"/>
  <c r="BA176" i="4"/>
  <c r="BA175" i="4"/>
  <c r="M174" i="7" s="1"/>
  <c r="BA174" i="4"/>
  <c r="M173" i="7" s="1"/>
  <c r="BA173" i="4"/>
  <c r="M172" i="7" s="1"/>
  <c r="BA172" i="4"/>
  <c r="BA171" i="4"/>
  <c r="BA170" i="4"/>
  <c r="BA169" i="4"/>
  <c r="BA168" i="4"/>
  <c r="BA167" i="4"/>
  <c r="M166" i="7" s="1"/>
  <c r="BA166" i="4"/>
  <c r="M165" i="7" s="1"/>
  <c r="BA165" i="4"/>
  <c r="M164" i="7" s="1"/>
  <c r="BA164" i="4"/>
  <c r="BA163" i="4"/>
  <c r="BA162" i="4"/>
  <c r="BB161" i="4"/>
  <c r="BA161" i="4"/>
  <c r="M160" i="7" s="1"/>
  <c r="BA160" i="4"/>
  <c r="BB159" i="4"/>
  <c r="BA159" i="4"/>
  <c r="M158" i="7" s="1"/>
  <c r="BB158" i="4"/>
  <c r="BA158" i="4"/>
  <c r="M157" i="7" s="1"/>
  <c r="BA157" i="4"/>
  <c r="M156" i="7" s="1"/>
  <c r="BA156" i="4"/>
  <c r="M155" i="7" s="1"/>
  <c r="BA155" i="4"/>
  <c r="BA154" i="4"/>
  <c r="BA153" i="4"/>
  <c r="M152" i="7" s="1"/>
  <c r="BA152" i="4"/>
  <c r="BB151" i="4"/>
  <c r="BA151" i="4"/>
  <c r="M150" i="7" s="1"/>
  <c r="BA150" i="4"/>
  <c r="BA149" i="4"/>
  <c r="BB148" i="4"/>
  <c r="BA148" i="4"/>
  <c r="M147" i="7" s="1"/>
  <c r="BA147" i="4"/>
  <c r="BA146" i="4"/>
  <c r="BB145" i="4"/>
  <c r="BA145" i="4"/>
  <c r="M144" i="7" s="1"/>
  <c r="BA144" i="4"/>
  <c r="BA143" i="4"/>
  <c r="M142" i="7" s="1"/>
  <c r="BA142" i="4"/>
  <c r="M141" i="7" s="1"/>
  <c r="BB141" i="4"/>
  <c r="BA141" i="4"/>
  <c r="M140" i="7" s="1"/>
  <c r="BB140" i="4"/>
  <c r="BA140" i="4"/>
  <c r="M139" i="7" s="1"/>
  <c r="BA139" i="4"/>
  <c r="BA138" i="4"/>
  <c r="BA137" i="4"/>
  <c r="M136" i="7" s="1"/>
  <c r="BA136" i="4"/>
  <c r="BB135" i="4"/>
  <c r="BA135" i="4"/>
  <c r="M134" i="7" s="1"/>
  <c r="BB134" i="4"/>
  <c r="BA134" i="4"/>
  <c r="M133" i="7" s="1"/>
  <c r="BB133" i="4"/>
  <c r="BA133" i="4"/>
  <c r="M132" i="7" s="1"/>
  <c r="BB132" i="4"/>
  <c r="BA132" i="4"/>
  <c r="M131" i="7" s="1"/>
  <c r="BA131" i="4"/>
  <c r="BA130" i="4"/>
  <c r="BB129" i="4"/>
  <c r="BA129" i="4"/>
  <c r="M128" i="7" s="1"/>
  <c r="BA128" i="4"/>
  <c r="BB127" i="4"/>
  <c r="BA127" i="4"/>
  <c r="M126" i="7" s="1"/>
  <c r="BB126" i="4"/>
  <c r="BA126" i="4"/>
  <c r="M125" i="7" s="1"/>
  <c r="BB125" i="4"/>
  <c r="BA125" i="4"/>
  <c r="M124" i="7" s="1"/>
  <c r="BB124" i="4"/>
  <c r="BA124" i="4"/>
  <c r="M123" i="7" s="1"/>
  <c r="BB123" i="4"/>
  <c r="BA123" i="4"/>
  <c r="M122" i="7" s="1"/>
  <c r="BA122" i="4"/>
  <c r="BB121" i="4"/>
  <c r="BA121" i="4"/>
  <c r="M120" i="7" s="1"/>
  <c r="BA120" i="4"/>
  <c r="BB119" i="4"/>
  <c r="BA119" i="4"/>
  <c r="M118" i="7" s="1"/>
  <c r="BB118" i="4"/>
  <c r="BA118" i="4"/>
  <c r="M117" i="7" s="1"/>
  <c r="BB117" i="4"/>
  <c r="BA117" i="4"/>
  <c r="M116" i="7" s="1"/>
  <c r="BB116" i="4"/>
  <c r="BA116" i="4"/>
  <c r="M115" i="7" s="1"/>
  <c r="BB115" i="4"/>
  <c r="BA115" i="4"/>
  <c r="M114" i="7" s="1"/>
  <c r="BA114" i="4"/>
  <c r="BB113" i="4"/>
  <c r="BA113" i="4"/>
  <c r="M112" i="7" s="1"/>
  <c r="BA112" i="4"/>
  <c r="BA111" i="4"/>
  <c r="BB110" i="4"/>
  <c r="BA110" i="4"/>
  <c r="M109" i="7" s="1"/>
  <c r="BB109" i="4"/>
  <c r="BA109" i="4"/>
  <c r="M108" i="7" s="1"/>
  <c r="BB108" i="4"/>
  <c r="BA108" i="4"/>
  <c r="M107" i="7" s="1"/>
  <c r="BB107" i="4"/>
  <c r="BA107" i="4"/>
  <c r="M106" i="7" s="1"/>
  <c r="BA106" i="4"/>
  <c r="BA105" i="4"/>
  <c r="M104" i="7" s="1"/>
  <c r="BA104" i="4"/>
  <c r="BA103" i="4"/>
  <c r="BA102" i="4"/>
  <c r="BB101" i="4"/>
  <c r="BA101" i="4"/>
  <c r="M100" i="7" s="1"/>
  <c r="BB100" i="4"/>
  <c r="BA100" i="4"/>
  <c r="M99" i="7" s="1"/>
  <c r="BB99" i="4"/>
  <c r="BA99" i="4"/>
  <c r="M98" i="7" s="1"/>
  <c r="BA98" i="4"/>
  <c r="BA97" i="4"/>
  <c r="M96" i="7" s="1"/>
  <c r="BA96" i="4"/>
  <c r="BB95" i="4"/>
  <c r="BA95" i="4"/>
  <c r="M94" i="7" s="1"/>
  <c r="BA94" i="4"/>
  <c r="BA93" i="4"/>
  <c r="BB92" i="4"/>
  <c r="BA92" i="4"/>
  <c r="M91" i="7" s="1"/>
  <c r="BB91" i="4"/>
  <c r="BA91" i="4"/>
  <c r="M90" i="7" s="1"/>
  <c r="BA90" i="4"/>
  <c r="BA89" i="4"/>
  <c r="M88" i="7" s="1"/>
  <c r="BA88" i="4"/>
  <c r="BB87" i="4"/>
  <c r="BA87" i="4"/>
  <c r="M86" i="7" s="1"/>
  <c r="BB86" i="4"/>
  <c r="BA86" i="4"/>
  <c r="M85" i="7" s="1"/>
  <c r="BA85" i="4"/>
  <c r="BA84" i="4"/>
  <c r="BB83" i="4"/>
  <c r="BA83" i="4"/>
  <c r="M82" i="7" s="1"/>
  <c r="BA82" i="4"/>
  <c r="BA81" i="4"/>
  <c r="M80" i="7" s="1"/>
  <c r="BA80" i="4"/>
  <c r="BB79" i="4"/>
  <c r="BA79" i="4"/>
  <c r="M78" i="7" s="1"/>
  <c r="BB78" i="4"/>
  <c r="BA78" i="4"/>
  <c r="M77" i="7" s="1"/>
  <c r="BA77" i="4"/>
  <c r="M76" i="7" s="1"/>
  <c r="BA76" i="4"/>
  <c r="BA75" i="4"/>
  <c r="BA74" i="4"/>
  <c r="BA73" i="4"/>
  <c r="M72" i="7" s="1"/>
  <c r="BA72" i="4"/>
  <c r="BB71" i="4"/>
  <c r="BA71" i="4"/>
  <c r="M70" i="7" s="1"/>
  <c r="BB70" i="4"/>
  <c r="BA70" i="4"/>
  <c r="M69" i="7" s="1"/>
  <c r="BB69" i="4"/>
  <c r="BA69" i="4"/>
  <c r="M68" i="7" s="1"/>
  <c r="BA68" i="4"/>
  <c r="M67" i="7" s="1"/>
  <c r="BA67" i="4"/>
  <c r="BA66" i="4"/>
  <c r="BB65" i="4"/>
  <c r="BA65" i="4"/>
  <c r="M64" i="7" s="1"/>
  <c r="BA64" i="4"/>
  <c r="BB63" i="4"/>
  <c r="BA63" i="4"/>
  <c r="M62" i="7" s="1"/>
  <c r="BB62" i="4"/>
  <c r="BA62" i="4"/>
  <c r="M61" i="7" s="1"/>
  <c r="BB61" i="4"/>
  <c r="BA61" i="4"/>
  <c r="M60" i="7" s="1"/>
  <c r="BB60" i="4"/>
  <c r="BA60" i="4"/>
  <c r="M59" i="7" s="1"/>
  <c r="BA59" i="4"/>
  <c r="M58" i="7" s="1"/>
  <c r="BA58" i="4"/>
  <c r="BB57" i="4"/>
  <c r="BA57" i="4"/>
  <c r="M56" i="7" s="1"/>
  <c r="BA56" i="4"/>
  <c r="BB55" i="4"/>
  <c r="BA55" i="4"/>
  <c r="M54" i="7" s="1"/>
  <c r="BB54" i="4"/>
  <c r="BA54" i="4"/>
  <c r="M53" i="7" s="1"/>
  <c r="BB53" i="4"/>
  <c r="BA53" i="4"/>
  <c r="M52" i="7" s="1"/>
  <c r="BB52" i="4"/>
  <c r="BA52" i="4"/>
  <c r="M51" i="7" s="1"/>
  <c r="BB51" i="4"/>
  <c r="BA51" i="4"/>
  <c r="M50" i="7" s="1"/>
  <c r="BA50" i="4"/>
  <c r="BB49" i="4"/>
  <c r="BA49" i="4"/>
  <c r="M48" i="7" s="1"/>
  <c r="BA48" i="4"/>
  <c r="BA47" i="4"/>
  <c r="BB46" i="4"/>
  <c r="BA46" i="4"/>
  <c r="M45" i="7" s="1"/>
  <c r="BB45" i="4"/>
  <c r="BA45" i="4"/>
  <c r="M44" i="7" s="1"/>
  <c r="BB44" i="4"/>
  <c r="BA44" i="4"/>
  <c r="M43" i="7" s="1"/>
  <c r="BB43" i="4"/>
  <c r="BA43" i="4"/>
  <c r="M42" i="7" s="1"/>
  <c r="BA42" i="4"/>
  <c r="BA41" i="4"/>
  <c r="M40" i="7" s="1"/>
  <c r="BA40" i="4"/>
  <c r="BA39" i="4"/>
  <c r="BA38" i="4"/>
  <c r="BB37" i="4"/>
  <c r="BA37" i="4"/>
  <c r="M36" i="7" s="1"/>
  <c r="BB36" i="4"/>
  <c r="BA36" i="4"/>
  <c r="M35" i="7" s="1"/>
  <c r="BB35" i="4"/>
  <c r="BA35" i="4"/>
  <c r="M34" i="7" s="1"/>
  <c r="BA34" i="4"/>
  <c r="BA33" i="4"/>
  <c r="M32" i="7" s="1"/>
  <c r="BA32" i="4"/>
  <c r="BB32" i="4" s="1"/>
  <c r="BA31" i="4"/>
  <c r="M30" i="7" s="1"/>
  <c r="BA30" i="4"/>
  <c r="BA29" i="4"/>
  <c r="BB28" i="4"/>
  <c r="BA28" i="4"/>
  <c r="M27" i="7" s="1"/>
  <c r="BB27" i="4"/>
  <c r="BA27" i="4"/>
  <c r="M26" i="7" s="1"/>
  <c r="BA26" i="4"/>
  <c r="BA25" i="4"/>
  <c r="M24" i="7" s="1"/>
  <c r="BA24" i="4"/>
  <c r="BB23" i="4"/>
  <c r="BA23" i="4"/>
  <c r="M22" i="7" s="1"/>
  <c r="BA22" i="4"/>
  <c r="M21" i="7" s="1"/>
  <c r="BA21" i="4"/>
  <c r="BA20" i="4"/>
  <c r="BB19" i="4"/>
  <c r="BA19" i="4"/>
  <c r="M18" i="7" s="1"/>
  <c r="BA18" i="4"/>
  <c r="BA17" i="4"/>
  <c r="M16" i="7" s="1"/>
  <c r="BA16" i="4"/>
  <c r="BB15" i="4"/>
  <c r="BA15" i="4"/>
  <c r="M14" i="7" s="1"/>
  <c r="BB14" i="4"/>
  <c r="BA14" i="4"/>
  <c r="M13" i="7" s="1"/>
  <c r="BA13" i="4"/>
  <c r="M12" i="7" s="1"/>
  <c r="BA12" i="4"/>
  <c r="BA11" i="4"/>
  <c r="BA10" i="4"/>
  <c r="BA9" i="4"/>
  <c r="BB9" i="4" s="1"/>
  <c r="BA8" i="4"/>
  <c r="BB7" i="4"/>
  <c r="BA7" i="4"/>
  <c r="M6" i="7" s="1"/>
  <c r="BB6" i="4"/>
  <c r="BA6" i="4"/>
  <c r="M5" i="7" s="1"/>
  <c r="BB5" i="4"/>
  <c r="BA5" i="4"/>
  <c r="AF312" i="3"/>
  <c r="AE312" i="3"/>
  <c r="AD312" i="3"/>
  <c r="AC312" i="3"/>
  <c r="AB312" i="3"/>
  <c r="AA312" i="3"/>
  <c r="Z312" i="3"/>
  <c r="Y312" i="3"/>
  <c r="X312" i="3"/>
  <c r="W312" i="3"/>
  <c r="V312" i="3"/>
  <c r="U312" i="3"/>
  <c r="T312" i="3"/>
  <c r="S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B311" i="3"/>
  <c r="BA311" i="3"/>
  <c r="L310" i="7" s="1"/>
  <c r="BA310" i="3"/>
  <c r="L309" i="7" s="1"/>
  <c r="BA309" i="3"/>
  <c r="BA308" i="3"/>
  <c r="BB307" i="3"/>
  <c r="BA307" i="3"/>
  <c r="L306" i="7" s="1"/>
  <c r="BA306" i="3"/>
  <c r="BA305" i="3"/>
  <c r="L304" i="7" s="1"/>
  <c r="BA304" i="3"/>
  <c r="L303" i="7" s="1"/>
  <c r="BA303" i="3"/>
  <c r="L302" i="7" s="1"/>
  <c r="BA302" i="3"/>
  <c r="L301" i="7" s="1"/>
  <c r="BB301" i="3"/>
  <c r="BA301" i="3"/>
  <c r="L300" i="7" s="1"/>
  <c r="BB300" i="3"/>
  <c r="BA300" i="3"/>
  <c r="L299" i="7" s="1"/>
  <c r="BB299" i="3"/>
  <c r="BA299" i="3"/>
  <c r="L298" i="7" s="1"/>
  <c r="BA298" i="3"/>
  <c r="BB297" i="3"/>
  <c r="BA297" i="3"/>
  <c r="L296" i="7" s="1"/>
  <c r="BB296" i="3"/>
  <c r="BA296" i="3"/>
  <c r="L295" i="7" s="1"/>
  <c r="BB295" i="3"/>
  <c r="BA295" i="3"/>
  <c r="L294" i="7" s="1"/>
  <c r="BB294" i="3"/>
  <c r="BA294" i="3"/>
  <c r="L293" i="7" s="1"/>
  <c r="BA293" i="3"/>
  <c r="L292" i="7" s="1"/>
  <c r="BA292" i="3"/>
  <c r="BA291" i="3"/>
  <c r="BA290" i="3"/>
  <c r="BA289" i="3"/>
  <c r="L288" i="7" s="1"/>
  <c r="BA288" i="3"/>
  <c r="L287" i="7" s="1"/>
  <c r="BA287" i="3"/>
  <c r="L286" i="7" s="1"/>
  <c r="BA286" i="3"/>
  <c r="L285" i="7" s="1"/>
  <c r="BA285" i="3"/>
  <c r="L284" i="7" s="1"/>
  <c r="BB284" i="3"/>
  <c r="BA284" i="3"/>
  <c r="L283" i="7" s="1"/>
  <c r="BB283" i="3"/>
  <c r="BA283" i="3"/>
  <c r="L282" i="7" s="1"/>
  <c r="BA282" i="3"/>
  <c r="BB281" i="3"/>
  <c r="BA281" i="3"/>
  <c r="L280" i="7" s="1"/>
  <c r="BB280" i="3"/>
  <c r="BA280" i="3"/>
  <c r="L279" i="7" s="1"/>
  <c r="BB279" i="3"/>
  <c r="BA279" i="3"/>
  <c r="L278" i="7" s="1"/>
  <c r="BB278" i="3"/>
  <c r="BA278" i="3"/>
  <c r="L277" i="7" s="1"/>
  <c r="BB277" i="3"/>
  <c r="BA277" i="3"/>
  <c r="L276" i="7" s="1"/>
  <c r="BA276" i="3"/>
  <c r="L275" i="7" s="1"/>
  <c r="BA275" i="3"/>
  <c r="BA274" i="3"/>
  <c r="BB273" i="3"/>
  <c r="BA273" i="3"/>
  <c r="L272" i="7" s="1"/>
  <c r="BA272" i="3"/>
  <c r="L271" i="7" s="1"/>
  <c r="BB271" i="3"/>
  <c r="BA271" i="3"/>
  <c r="L270" i="7" s="1"/>
  <c r="BB270" i="3"/>
  <c r="BA270" i="3"/>
  <c r="L269" i="7" s="1"/>
  <c r="BB269" i="3"/>
  <c r="BA269" i="3"/>
  <c r="L268" i="7" s="1"/>
  <c r="BA268" i="3"/>
  <c r="L267" i="7" s="1"/>
  <c r="BA267" i="3"/>
  <c r="BA266" i="3"/>
  <c r="BB265" i="3"/>
  <c r="BA265" i="3"/>
  <c r="L264" i="7" s="1"/>
  <c r="BA264" i="3"/>
  <c r="L263" i="7" s="1"/>
  <c r="BB263" i="3"/>
  <c r="BA263" i="3"/>
  <c r="L262" i="7" s="1"/>
  <c r="BB262" i="3"/>
  <c r="BA262" i="3"/>
  <c r="L261" i="7" s="1"/>
  <c r="BB261" i="3"/>
  <c r="BA261" i="3"/>
  <c r="L260" i="7" s="1"/>
  <c r="BA260" i="3"/>
  <c r="L259" i="7" s="1"/>
  <c r="BA259" i="3"/>
  <c r="BA258" i="3"/>
  <c r="BB257" i="3"/>
  <c r="BA257" i="3"/>
  <c r="L256" i="7" s="1"/>
  <c r="BA256" i="3"/>
  <c r="L255" i="7" s="1"/>
  <c r="BB255" i="3"/>
  <c r="BA255" i="3"/>
  <c r="L254" i="7" s="1"/>
  <c r="BB254" i="3"/>
  <c r="BA254" i="3"/>
  <c r="L253" i="7" s="1"/>
  <c r="BB253" i="3"/>
  <c r="BA253" i="3"/>
  <c r="L252" i="7" s="1"/>
  <c r="BA252" i="3"/>
  <c r="L251" i="7" s="1"/>
  <c r="BA251" i="3"/>
  <c r="BA250" i="3"/>
  <c r="BB249" i="3"/>
  <c r="BA249" i="3"/>
  <c r="L248" i="7" s="1"/>
  <c r="BA248" i="3"/>
  <c r="L247" i="7" s="1"/>
  <c r="BB247" i="3"/>
  <c r="BA247" i="3"/>
  <c r="L246" i="7" s="1"/>
  <c r="BB246" i="3"/>
  <c r="BA246" i="3"/>
  <c r="L245" i="7" s="1"/>
  <c r="BB245" i="3"/>
  <c r="BA245" i="3"/>
  <c r="L244" i="7" s="1"/>
  <c r="BA244" i="3"/>
  <c r="L243" i="7" s="1"/>
  <c r="BA243" i="3"/>
  <c r="BA242" i="3"/>
  <c r="BB241" i="3"/>
  <c r="BA241" i="3"/>
  <c r="L240" i="7" s="1"/>
  <c r="BA240" i="3"/>
  <c r="L239" i="7" s="1"/>
  <c r="BB239" i="3"/>
  <c r="BA239" i="3"/>
  <c r="L238" i="7" s="1"/>
  <c r="BB238" i="3"/>
  <c r="BA238" i="3"/>
  <c r="L237" i="7" s="1"/>
  <c r="BB237" i="3"/>
  <c r="BA237" i="3"/>
  <c r="L236" i="7" s="1"/>
  <c r="BA236" i="3"/>
  <c r="L235" i="7" s="1"/>
  <c r="BA235" i="3"/>
  <c r="BA234" i="3"/>
  <c r="BB233" i="3"/>
  <c r="BA233" i="3"/>
  <c r="L232" i="7" s="1"/>
  <c r="BA232" i="3"/>
  <c r="L231" i="7" s="1"/>
  <c r="BB231" i="3"/>
  <c r="BA231" i="3"/>
  <c r="L230" i="7" s="1"/>
  <c r="BA230" i="3"/>
  <c r="L229" i="7" s="1"/>
  <c r="BB229" i="3"/>
  <c r="BA229" i="3"/>
  <c r="L228" i="7" s="1"/>
  <c r="BA228" i="3"/>
  <c r="L227" i="7" s="1"/>
  <c r="BA227" i="3"/>
  <c r="BA226" i="3"/>
  <c r="BB225" i="3"/>
  <c r="BA225" i="3"/>
  <c r="L224" i="7" s="1"/>
  <c r="BA224" i="3"/>
  <c r="L223" i="7" s="1"/>
  <c r="BB223" i="3"/>
  <c r="BA223" i="3"/>
  <c r="L222" i="7" s="1"/>
  <c r="BA222" i="3"/>
  <c r="L221" i="7" s="1"/>
  <c r="BB221" i="3"/>
  <c r="BA221" i="3"/>
  <c r="L220" i="7" s="1"/>
  <c r="BA220" i="3"/>
  <c r="L219" i="7" s="1"/>
  <c r="BA219" i="3"/>
  <c r="BA218" i="3"/>
  <c r="BB217" i="3"/>
  <c r="BA217" i="3"/>
  <c r="L216" i="7" s="1"/>
  <c r="BA216" i="3"/>
  <c r="L215" i="7" s="1"/>
  <c r="BB215" i="3"/>
  <c r="BA215" i="3"/>
  <c r="L214" i="7" s="1"/>
  <c r="BA214" i="3"/>
  <c r="L213" i="7" s="1"/>
  <c r="BB213" i="3"/>
  <c r="BA213" i="3"/>
  <c r="L212" i="7" s="1"/>
  <c r="BA212" i="3"/>
  <c r="L211" i="7" s="1"/>
  <c r="BA211" i="3"/>
  <c r="BA210" i="3"/>
  <c r="BB209" i="3"/>
  <c r="BA209" i="3"/>
  <c r="L208" i="7" s="1"/>
  <c r="BA208" i="3"/>
  <c r="L207" i="7" s="1"/>
  <c r="BB207" i="3"/>
  <c r="BA207" i="3"/>
  <c r="L206" i="7" s="1"/>
  <c r="BA206" i="3"/>
  <c r="L205" i="7" s="1"/>
  <c r="BB205" i="3"/>
  <c r="BA205" i="3"/>
  <c r="L204" i="7" s="1"/>
  <c r="BA204" i="3"/>
  <c r="L203" i="7" s="1"/>
  <c r="BA203" i="3"/>
  <c r="BA202" i="3"/>
  <c r="BB201" i="3"/>
  <c r="BA201" i="3"/>
  <c r="L200" i="7" s="1"/>
  <c r="BA200" i="3"/>
  <c r="L199" i="7" s="1"/>
  <c r="BB199" i="3"/>
  <c r="BA199" i="3"/>
  <c r="L198" i="7" s="1"/>
  <c r="BA198" i="3"/>
  <c r="L197" i="7" s="1"/>
  <c r="BB197" i="3"/>
  <c r="BA197" i="3"/>
  <c r="L196" i="7" s="1"/>
  <c r="BA196" i="3"/>
  <c r="L195" i="7" s="1"/>
  <c r="BA195" i="3"/>
  <c r="BA194" i="3"/>
  <c r="BB193" i="3"/>
  <c r="BA193" i="3"/>
  <c r="L192" i="7" s="1"/>
  <c r="BA192" i="3"/>
  <c r="L191" i="7" s="1"/>
  <c r="BB191" i="3"/>
  <c r="BA191" i="3"/>
  <c r="L190" i="7" s="1"/>
  <c r="BA190" i="3"/>
  <c r="L189" i="7" s="1"/>
  <c r="BB189" i="3"/>
  <c r="BA189" i="3"/>
  <c r="L188" i="7" s="1"/>
  <c r="BA188" i="3"/>
  <c r="L187" i="7" s="1"/>
  <c r="BA187" i="3"/>
  <c r="BA186" i="3"/>
  <c r="BA185" i="3"/>
  <c r="L184" i="7" s="1"/>
  <c r="BA184" i="3"/>
  <c r="L183" i="7" s="1"/>
  <c r="BB183" i="3"/>
  <c r="BA183" i="3"/>
  <c r="L182" i="7" s="1"/>
  <c r="BA182" i="3"/>
  <c r="L181" i="7" s="1"/>
  <c r="BB181" i="3"/>
  <c r="BA181" i="3"/>
  <c r="L180" i="7" s="1"/>
  <c r="BA180" i="3"/>
  <c r="L179" i="7" s="1"/>
  <c r="BA179" i="3"/>
  <c r="BA178" i="3"/>
  <c r="BA177" i="3"/>
  <c r="L176" i="7" s="1"/>
  <c r="BA176" i="3"/>
  <c r="L175" i="7" s="1"/>
  <c r="BA175" i="3"/>
  <c r="L174" i="7" s="1"/>
  <c r="BA174" i="3"/>
  <c r="L173" i="7" s="1"/>
  <c r="BB173" i="3"/>
  <c r="BA173" i="3"/>
  <c r="L172" i="7" s="1"/>
  <c r="BA172" i="3"/>
  <c r="L171" i="7" s="1"/>
  <c r="BA171" i="3"/>
  <c r="BA170" i="3"/>
  <c r="BA169" i="3"/>
  <c r="L168" i="7" s="1"/>
  <c r="BA168" i="3"/>
  <c r="L167" i="7" s="1"/>
  <c r="BA167" i="3"/>
  <c r="L166" i="7" s="1"/>
  <c r="BA166" i="3"/>
  <c r="L165" i="7" s="1"/>
  <c r="BB165" i="3"/>
  <c r="BA165" i="3"/>
  <c r="L164" i="7" s="1"/>
  <c r="BA164" i="3"/>
  <c r="L163" i="7" s="1"/>
  <c r="BA163" i="3"/>
  <c r="BA162" i="3"/>
  <c r="BA161" i="3"/>
  <c r="L160" i="7" s="1"/>
  <c r="BA160" i="3"/>
  <c r="L159" i="7" s="1"/>
  <c r="BA159" i="3"/>
  <c r="L158" i="7" s="1"/>
  <c r="BA158" i="3"/>
  <c r="L157" i="7" s="1"/>
  <c r="BB157" i="3"/>
  <c r="BA157" i="3"/>
  <c r="L156" i="7" s="1"/>
  <c r="BA156" i="3"/>
  <c r="L155" i="7" s="1"/>
  <c r="BA155" i="3"/>
  <c r="BA154" i="3"/>
  <c r="BA153" i="3"/>
  <c r="L152" i="7" s="1"/>
  <c r="BA152" i="3"/>
  <c r="L151" i="7" s="1"/>
  <c r="BA151" i="3"/>
  <c r="L150" i="7" s="1"/>
  <c r="BA150" i="3"/>
  <c r="L149" i="7" s="1"/>
  <c r="BB149" i="3"/>
  <c r="BA149" i="3"/>
  <c r="L148" i="7" s="1"/>
  <c r="BA148" i="3"/>
  <c r="L147" i="7" s="1"/>
  <c r="BA147" i="3"/>
  <c r="BA146" i="3"/>
  <c r="BA145" i="3"/>
  <c r="L144" i="7" s="1"/>
  <c r="BA144" i="3"/>
  <c r="L143" i="7" s="1"/>
  <c r="BA143" i="3"/>
  <c r="L142" i="7" s="1"/>
  <c r="BA142" i="3"/>
  <c r="L141" i="7" s="1"/>
  <c r="BB141" i="3"/>
  <c r="BA141" i="3"/>
  <c r="L140" i="7" s="1"/>
  <c r="BA140" i="3"/>
  <c r="L139" i="7" s="1"/>
  <c r="BA139" i="3"/>
  <c r="BA138" i="3"/>
  <c r="BA137" i="3"/>
  <c r="L136" i="7" s="1"/>
  <c r="BA136" i="3"/>
  <c r="L135" i="7" s="1"/>
  <c r="BA135" i="3"/>
  <c r="L134" i="7" s="1"/>
  <c r="BA134" i="3"/>
  <c r="L133" i="7" s="1"/>
  <c r="BB133" i="3"/>
  <c r="BA133" i="3"/>
  <c r="L132" i="7" s="1"/>
  <c r="BA132" i="3"/>
  <c r="L131" i="7" s="1"/>
  <c r="BA131" i="3"/>
  <c r="BA130" i="3"/>
  <c r="BA129" i="3"/>
  <c r="L128" i="7" s="1"/>
  <c r="BA128" i="3"/>
  <c r="L127" i="7" s="1"/>
  <c r="BA127" i="3"/>
  <c r="L126" i="7" s="1"/>
  <c r="BA126" i="3"/>
  <c r="L125" i="7" s="1"/>
  <c r="BB125" i="3"/>
  <c r="BA125" i="3"/>
  <c r="L124" i="7" s="1"/>
  <c r="BA124" i="3"/>
  <c r="L123" i="7" s="1"/>
  <c r="BA123" i="3"/>
  <c r="BA122" i="3"/>
  <c r="BA121" i="3"/>
  <c r="L120" i="7" s="1"/>
  <c r="BA120" i="3"/>
  <c r="L119" i="7" s="1"/>
  <c r="BA119" i="3"/>
  <c r="L118" i="7" s="1"/>
  <c r="BA118" i="3"/>
  <c r="L117" i="7" s="1"/>
  <c r="BB117" i="3"/>
  <c r="BA117" i="3"/>
  <c r="L116" i="7" s="1"/>
  <c r="BA116" i="3"/>
  <c r="L115" i="7" s="1"/>
  <c r="BA115" i="3"/>
  <c r="BA114" i="3"/>
  <c r="BA113" i="3"/>
  <c r="L112" i="7" s="1"/>
  <c r="BA112" i="3"/>
  <c r="L111" i="7" s="1"/>
  <c r="BA111" i="3"/>
  <c r="L110" i="7" s="1"/>
  <c r="BA110" i="3"/>
  <c r="L109" i="7" s="1"/>
  <c r="BB109" i="3"/>
  <c r="BA109" i="3"/>
  <c r="L108" i="7" s="1"/>
  <c r="BA108" i="3"/>
  <c r="BA107" i="3"/>
  <c r="BA106" i="3"/>
  <c r="BA105" i="3"/>
  <c r="L104" i="7" s="1"/>
  <c r="BA104" i="3"/>
  <c r="L103" i="7" s="1"/>
  <c r="BA103" i="3"/>
  <c r="L102" i="7" s="1"/>
  <c r="BA102" i="3"/>
  <c r="L101" i="7" s="1"/>
  <c r="BB101" i="3"/>
  <c r="BA101" i="3"/>
  <c r="L100" i="7" s="1"/>
  <c r="BA100" i="3"/>
  <c r="BA99" i="3"/>
  <c r="BA98" i="3"/>
  <c r="BA97" i="3"/>
  <c r="L96" i="7" s="1"/>
  <c r="BA96" i="3"/>
  <c r="L95" i="7" s="1"/>
  <c r="BA95" i="3"/>
  <c r="L94" i="7" s="1"/>
  <c r="BA94" i="3"/>
  <c r="L93" i="7" s="1"/>
  <c r="BB93" i="3"/>
  <c r="BA93" i="3"/>
  <c r="L92" i="7" s="1"/>
  <c r="BA92" i="3"/>
  <c r="BA91" i="3"/>
  <c r="BA90" i="3"/>
  <c r="BA89" i="3"/>
  <c r="L88" i="7" s="1"/>
  <c r="BA88" i="3"/>
  <c r="L87" i="7" s="1"/>
  <c r="BA87" i="3"/>
  <c r="L86" i="7" s="1"/>
  <c r="BA86" i="3"/>
  <c r="L85" i="7" s="1"/>
  <c r="BB85" i="3"/>
  <c r="BA85" i="3"/>
  <c r="L84" i="7" s="1"/>
  <c r="BA84" i="3"/>
  <c r="BA83" i="3"/>
  <c r="BA82" i="3"/>
  <c r="BA81" i="3"/>
  <c r="L80" i="7" s="1"/>
  <c r="BA80" i="3"/>
  <c r="L79" i="7" s="1"/>
  <c r="BA79" i="3"/>
  <c r="L78" i="7" s="1"/>
  <c r="BA78" i="3"/>
  <c r="L77" i="7" s="1"/>
  <c r="BB77" i="3"/>
  <c r="BA77" i="3"/>
  <c r="L76" i="7" s="1"/>
  <c r="BA76" i="3"/>
  <c r="BA75" i="3"/>
  <c r="BA74" i="3"/>
  <c r="BA73" i="3"/>
  <c r="L72" i="7" s="1"/>
  <c r="BA72" i="3"/>
  <c r="L71" i="7" s="1"/>
  <c r="BA71" i="3"/>
  <c r="L70" i="7" s="1"/>
  <c r="BA70" i="3"/>
  <c r="BB69" i="3"/>
  <c r="BA69" i="3"/>
  <c r="L68" i="7" s="1"/>
  <c r="BA68" i="3"/>
  <c r="BA67" i="3"/>
  <c r="BA66" i="3"/>
  <c r="BA65" i="3"/>
  <c r="L64" i="7" s="1"/>
  <c r="BA64" i="3"/>
  <c r="L63" i="7" s="1"/>
  <c r="BA63" i="3"/>
  <c r="L62" i="7" s="1"/>
  <c r="BA62" i="3"/>
  <c r="BB61" i="3"/>
  <c r="BA61" i="3"/>
  <c r="L60" i="7" s="1"/>
  <c r="BA60" i="3"/>
  <c r="BA59" i="3"/>
  <c r="BA58" i="3"/>
  <c r="BA57" i="3"/>
  <c r="L56" i="7" s="1"/>
  <c r="BA56" i="3"/>
  <c r="L55" i="7" s="1"/>
  <c r="BA55" i="3"/>
  <c r="L54" i="7" s="1"/>
  <c r="BA54" i="3"/>
  <c r="BB53" i="3"/>
  <c r="BA53" i="3"/>
  <c r="L52" i="7" s="1"/>
  <c r="BA52" i="3"/>
  <c r="BA51" i="3"/>
  <c r="BA50" i="3"/>
  <c r="BA49" i="3"/>
  <c r="L48" i="7" s="1"/>
  <c r="BA48" i="3"/>
  <c r="L47" i="7" s="1"/>
  <c r="BA47" i="3"/>
  <c r="L46" i="7" s="1"/>
  <c r="BA46" i="3"/>
  <c r="BB45" i="3"/>
  <c r="BA45" i="3"/>
  <c r="L44" i="7" s="1"/>
  <c r="BA44" i="3"/>
  <c r="BA43" i="3"/>
  <c r="BA42" i="3"/>
  <c r="BA41" i="3"/>
  <c r="L40" i="7" s="1"/>
  <c r="BA40" i="3"/>
  <c r="L39" i="7" s="1"/>
  <c r="BA39" i="3"/>
  <c r="L38" i="7" s="1"/>
  <c r="BA38" i="3"/>
  <c r="BB37" i="3"/>
  <c r="BA37" i="3"/>
  <c r="L36" i="7" s="1"/>
  <c r="BA36" i="3"/>
  <c r="BA35" i="3"/>
  <c r="BA34" i="3"/>
  <c r="BA33" i="3"/>
  <c r="L32" i="7" s="1"/>
  <c r="BA32" i="3"/>
  <c r="L31" i="7" s="1"/>
  <c r="BA31" i="3"/>
  <c r="L30" i="7" s="1"/>
  <c r="BA30" i="3"/>
  <c r="BB29" i="3"/>
  <c r="BA29" i="3"/>
  <c r="L28" i="7" s="1"/>
  <c r="BA28" i="3"/>
  <c r="BA27" i="3"/>
  <c r="BA26" i="3"/>
  <c r="BA25" i="3"/>
  <c r="L24" i="7" s="1"/>
  <c r="BA24" i="3"/>
  <c r="BA23" i="3"/>
  <c r="L22" i="7" s="1"/>
  <c r="BA22" i="3"/>
  <c r="BA21" i="3"/>
  <c r="L20" i="7" s="1"/>
  <c r="BA20" i="3"/>
  <c r="BA19" i="3"/>
  <c r="BA18" i="3"/>
  <c r="BA17" i="3"/>
  <c r="L16" i="7" s="1"/>
  <c r="BA16" i="3"/>
  <c r="BA15" i="3"/>
  <c r="L14" i="7" s="1"/>
  <c r="BA14" i="3"/>
  <c r="BA13" i="3"/>
  <c r="L12" i="7" s="1"/>
  <c r="BA12" i="3"/>
  <c r="BA11" i="3"/>
  <c r="BA10" i="3"/>
  <c r="BA9" i="3"/>
  <c r="L8" i="7" s="1"/>
  <c r="BA8" i="3"/>
  <c r="BA7" i="3"/>
  <c r="L6" i="7" s="1"/>
  <c r="BA6" i="3"/>
  <c r="BA5" i="3"/>
  <c r="D5" i="2"/>
  <c r="BB8" i="3" l="1"/>
  <c r="L7" i="7"/>
  <c r="L9" i="7"/>
  <c r="BB10" i="3"/>
  <c r="L25" i="7"/>
  <c r="BB26" i="3"/>
  <c r="L53" i="7"/>
  <c r="BB54" i="3"/>
  <c r="L82" i="7"/>
  <c r="BB83" i="3"/>
  <c r="L153" i="7"/>
  <c r="BB154" i="3"/>
  <c r="L193" i="7"/>
  <c r="BB194" i="3"/>
  <c r="L250" i="7"/>
  <c r="BB251" i="3"/>
  <c r="L281" i="7"/>
  <c r="BB282" i="3"/>
  <c r="M10" i="7"/>
  <c r="BB11" i="4"/>
  <c r="M55" i="7"/>
  <c r="BB56" i="4"/>
  <c r="M111" i="7"/>
  <c r="BB112" i="4"/>
  <c r="M130" i="7"/>
  <c r="BB131" i="4"/>
  <c r="M275" i="7"/>
  <c r="BB276" i="4"/>
  <c r="BB24" i="5"/>
  <c r="N23" i="7"/>
  <c r="N182" i="7"/>
  <c r="BB183" i="5"/>
  <c r="L10" i="7"/>
  <c r="BB11" i="3"/>
  <c r="L26" i="7"/>
  <c r="BB27" i="3"/>
  <c r="L83" i="7"/>
  <c r="BB84" i="3"/>
  <c r="L97" i="7"/>
  <c r="BB98" i="3"/>
  <c r="L154" i="7"/>
  <c r="BB155" i="3"/>
  <c r="L194" i="7"/>
  <c r="BB195" i="3"/>
  <c r="L217" i="7"/>
  <c r="BB218" i="3"/>
  <c r="M11" i="7"/>
  <c r="BB12" i="4"/>
  <c r="M46" i="7"/>
  <c r="BB47" i="4"/>
  <c r="M66" i="7"/>
  <c r="BB67" i="4"/>
  <c r="N65" i="7"/>
  <c r="BB66" i="5"/>
  <c r="N183" i="7"/>
  <c r="BB184" i="5"/>
  <c r="O33" i="7"/>
  <c r="BB34" i="6"/>
  <c r="O73" i="7"/>
  <c r="BB74" i="6"/>
  <c r="L11" i="7"/>
  <c r="BB12" i="3"/>
  <c r="L27" i="7"/>
  <c r="BB28" i="3"/>
  <c r="L41" i="7"/>
  <c r="BB42" i="3"/>
  <c r="L69" i="7"/>
  <c r="BB70" i="3"/>
  <c r="L98" i="7"/>
  <c r="BB99" i="3"/>
  <c r="L169" i="7"/>
  <c r="BB170" i="3"/>
  <c r="L218" i="7"/>
  <c r="BB219" i="3"/>
  <c r="M47" i="7"/>
  <c r="BB48" i="4"/>
  <c r="M101" i="7"/>
  <c r="BB102" i="4"/>
  <c r="M168" i="7"/>
  <c r="BB169" i="4"/>
  <c r="N250" i="7"/>
  <c r="BB251" i="5"/>
  <c r="L37" i="7"/>
  <c r="BB38" i="3"/>
  <c r="L67" i="7"/>
  <c r="BB68" i="3"/>
  <c r="Q12" i="7"/>
  <c r="P12" i="7"/>
  <c r="V12" i="7"/>
  <c r="L42" i="7"/>
  <c r="BB43" i="3"/>
  <c r="L99" i="7"/>
  <c r="BB100" i="3"/>
  <c r="L113" i="7"/>
  <c r="BB114" i="3"/>
  <c r="L170" i="7"/>
  <c r="BB171" i="3"/>
  <c r="L241" i="7"/>
  <c r="BB242" i="3"/>
  <c r="L273" i="7"/>
  <c r="BB274" i="3"/>
  <c r="M102" i="7"/>
  <c r="BB103" i="4"/>
  <c r="M169" i="7"/>
  <c r="BB170" i="4"/>
  <c r="N118" i="7"/>
  <c r="BB119" i="5"/>
  <c r="N251" i="7"/>
  <c r="BB252" i="5"/>
  <c r="BB8" i="6"/>
  <c r="O7" i="7"/>
  <c r="O47" i="7"/>
  <c r="BB48" i="6"/>
  <c r="M110" i="7"/>
  <c r="BB111" i="4"/>
  <c r="L13" i="7"/>
  <c r="BB14" i="3"/>
  <c r="L43" i="7"/>
  <c r="BB44" i="3"/>
  <c r="L57" i="7"/>
  <c r="BB58" i="3"/>
  <c r="L114" i="7"/>
  <c r="BB115" i="3"/>
  <c r="L242" i="7"/>
  <c r="BB243" i="3"/>
  <c r="L274" i="7"/>
  <c r="BB275" i="3"/>
  <c r="L307" i="7"/>
  <c r="BB308" i="3"/>
  <c r="M37" i="7"/>
  <c r="BB38" i="4"/>
  <c r="M211" i="7"/>
  <c r="BB212" i="4"/>
  <c r="M264" i="7"/>
  <c r="BB265" i="4"/>
  <c r="N119" i="7"/>
  <c r="BB120" i="5"/>
  <c r="M119" i="7"/>
  <c r="BB120" i="4"/>
  <c r="L29" i="7"/>
  <c r="BB30" i="3"/>
  <c r="L58" i="7"/>
  <c r="BB59" i="3"/>
  <c r="L129" i="7"/>
  <c r="BB130" i="3"/>
  <c r="L185" i="7"/>
  <c r="BB186" i="3"/>
  <c r="L308" i="7"/>
  <c r="BB309" i="3"/>
  <c r="M38" i="7"/>
  <c r="BB39" i="4"/>
  <c r="M92" i="7"/>
  <c r="BB93" i="4"/>
  <c r="M265" i="7"/>
  <c r="BB266" i="4"/>
  <c r="N54" i="7"/>
  <c r="BB55" i="5"/>
  <c r="N237" i="7"/>
  <c r="BB238" i="5"/>
  <c r="O9" i="7"/>
  <c r="BB10" i="6"/>
  <c r="M232" i="7"/>
  <c r="BB233" i="4"/>
  <c r="L81" i="7"/>
  <c r="BB82" i="3"/>
  <c r="O111" i="7"/>
  <c r="BB112" i="6"/>
  <c r="L15" i="7"/>
  <c r="BB16" i="3"/>
  <c r="L59" i="7"/>
  <c r="BB60" i="3"/>
  <c r="L73" i="7"/>
  <c r="BB74" i="3"/>
  <c r="L130" i="7"/>
  <c r="BB131" i="3"/>
  <c r="L186" i="7"/>
  <c r="BB187" i="3"/>
  <c r="L209" i="7"/>
  <c r="BB210" i="3"/>
  <c r="M93" i="7"/>
  <c r="BB94" i="4"/>
  <c r="M307" i="7"/>
  <c r="BB308" i="4"/>
  <c r="N55" i="7"/>
  <c r="BB56" i="5"/>
  <c r="N161" i="7"/>
  <c r="BB162" i="5"/>
  <c r="N214" i="7"/>
  <c r="BB215" i="5"/>
  <c r="M233" i="7"/>
  <c r="BB234" i="4"/>
  <c r="L45" i="7"/>
  <c r="BB46" i="3"/>
  <c r="L74" i="7"/>
  <c r="BB75" i="3"/>
  <c r="L145" i="7"/>
  <c r="BB146" i="3"/>
  <c r="L210" i="7"/>
  <c r="BB211" i="3"/>
  <c r="L233" i="7"/>
  <c r="BB234" i="3"/>
  <c r="L265" i="7"/>
  <c r="BB266" i="3"/>
  <c r="N239" i="7"/>
  <c r="BB240" i="5"/>
  <c r="X5" i="7"/>
  <c r="AU5" i="7" s="1"/>
  <c r="AO5" i="7"/>
  <c r="BA5" i="7"/>
  <c r="L249" i="7"/>
  <c r="BB250" i="3"/>
  <c r="O71" i="7"/>
  <c r="BB72" i="6"/>
  <c r="L17" i="7"/>
  <c r="BB18" i="3"/>
  <c r="L75" i="7"/>
  <c r="BB76" i="3"/>
  <c r="L89" i="7"/>
  <c r="BB90" i="3"/>
  <c r="L146" i="7"/>
  <c r="BB147" i="3"/>
  <c r="L234" i="7"/>
  <c r="BB235" i="3"/>
  <c r="L266" i="7"/>
  <c r="BB267" i="3"/>
  <c r="M28" i="7"/>
  <c r="BB29" i="4"/>
  <c r="M83" i="7"/>
  <c r="BB84" i="4"/>
  <c r="M200" i="7"/>
  <c r="BB201" i="4"/>
  <c r="N97" i="7"/>
  <c r="BB98" i="5"/>
  <c r="N216" i="7"/>
  <c r="BB217" i="5"/>
  <c r="N296" i="7"/>
  <c r="BB297" i="5"/>
  <c r="L23" i="7"/>
  <c r="BB24" i="3"/>
  <c r="N22" i="7"/>
  <c r="BB23" i="5"/>
  <c r="L18" i="7"/>
  <c r="BB19" i="3"/>
  <c r="L33" i="7"/>
  <c r="BB34" i="3"/>
  <c r="L61" i="7"/>
  <c r="BB62" i="3"/>
  <c r="L90" i="7"/>
  <c r="BB91" i="3"/>
  <c r="L161" i="7"/>
  <c r="BB162" i="3"/>
  <c r="M29" i="7"/>
  <c r="BB30" i="4"/>
  <c r="M84" i="7"/>
  <c r="BB85" i="4"/>
  <c r="M201" i="7"/>
  <c r="BB202" i="4"/>
  <c r="L137" i="7"/>
  <c r="BB138" i="3"/>
  <c r="L138" i="7"/>
  <c r="BB139" i="3"/>
  <c r="N129" i="7"/>
  <c r="BB130" i="5"/>
  <c r="L19" i="7"/>
  <c r="BB20" i="3"/>
  <c r="L34" i="7"/>
  <c r="BB35" i="3"/>
  <c r="L91" i="7"/>
  <c r="BB92" i="3"/>
  <c r="L105" i="7"/>
  <c r="BB106" i="3"/>
  <c r="L162" i="7"/>
  <c r="BB163" i="3"/>
  <c r="M148" i="7"/>
  <c r="BB149" i="4"/>
  <c r="M243" i="7"/>
  <c r="BB244" i="4"/>
  <c r="M296" i="7"/>
  <c r="BB297" i="4"/>
  <c r="N150" i="7"/>
  <c r="BB151" i="5"/>
  <c r="N298" i="7"/>
  <c r="BB299" i="5"/>
  <c r="O232" i="7"/>
  <c r="BB233" i="6"/>
  <c r="M179" i="7"/>
  <c r="V179" i="7" s="1"/>
  <c r="BB180" i="4"/>
  <c r="N262" i="7"/>
  <c r="BB263" i="5"/>
  <c r="L4" i="7"/>
  <c r="B4" i="7"/>
  <c r="BB5" i="3"/>
  <c r="L35" i="7"/>
  <c r="BB36" i="3"/>
  <c r="L49" i="7"/>
  <c r="BB50" i="3"/>
  <c r="V77" i="7"/>
  <c r="P77" i="7"/>
  <c r="Q77" i="7"/>
  <c r="L106" i="7"/>
  <c r="BB107" i="3"/>
  <c r="L177" i="7"/>
  <c r="BB178" i="3"/>
  <c r="L201" i="7"/>
  <c r="BB202" i="3"/>
  <c r="L257" i="7"/>
  <c r="BB258" i="3"/>
  <c r="L290" i="7"/>
  <c r="BB291" i="3"/>
  <c r="M149" i="7"/>
  <c r="BB150" i="4"/>
  <c r="M297" i="7"/>
  <c r="BB298" i="4"/>
  <c r="N33" i="7"/>
  <c r="BB34" i="5"/>
  <c r="N151" i="7"/>
  <c r="BB152" i="5"/>
  <c r="L66" i="7"/>
  <c r="BB67" i="3"/>
  <c r="L5" i="7"/>
  <c r="BB6" i="3"/>
  <c r="L21" i="7"/>
  <c r="BB22" i="3"/>
  <c r="L50" i="7"/>
  <c r="BB51" i="3"/>
  <c r="L107" i="7"/>
  <c r="BB108" i="3"/>
  <c r="L121" i="7"/>
  <c r="BB122" i="3"/>
  <c r="L178" i="7"/>
  <c r="BB179" i="3"/>
  <c r="L202" i="7"/>
  <c r="BB203" i="3"/>
  <c r="L225" i="7"/>
  <c r="BB226" i="3"/>
  <c r="L258" i="7"/>
  <c r="BB259" i="3"/>
  <c r="L291" i="7"/>
  <c r="BB292" i="3"/>
  <c r="M19" i="7"/>
  <c r="BB20" i="4"/>
  <c r="M74" i="7"/>
  <c r="BB75" i="4"/>
  <c r="M138" i="7"/>
  <c r="BB139" i="4"/>
  <c r="N86" i="7"/>
  <c r="BB87" i="5"/>
  <c r="N193" i="7"/>
  <c r="BB194" i="5"/>
  <c r="N284" i="7"/>
  <c r="BB285" i="5"/>
  <c r="O137" i="7"/>
  <c r="BB138" i="6"/>
  <c r="L51" i="7"/>
  <c r="BB52" i="3"/>
  <c r="L65" i="7"/>
  <c r="BB66" i="3"/>
  <c r="L122" i="7"/>
  <c r="BB123" i="3"/>
  <c r="L226" i="7"/>
  <c r="BB227" i="3"/>
  <c r="M20" i="7"/>
  <c r="BB21" i="4"/>
  <c r="M75" i="7"/>
  <c r="BB76" i="4"/>
  <c r="N87" i="7"/>
  <c r="BB88" i="5"/>
  <c r="N273" i="7"/>
  <c r="BB274" i="5"/>
  <c r="N285" i="7"/>
  <c r="BB286" i="5"/>
  <c r="O97" i="7"/>
  <c r="BB98" i="6"/>
  <c r="V299" i="7"/>
  <c r="Q299" i="7"/>
  <c r="P299" i="7"/>
  <c r="M65" i="7"/>
  <c r="BB66" i="4"/>
  <c r="M129" i="7"/>
  <c r="BB130" i="4"/>
  <c r="N215" i="7"/>
  <c r="BB216" i="5"/>
  <c r="N238" i="7"/>
  <c r="BB239" i="5"/>
  <c r="N261" i="7"/>
  <c r="BB262" i="5"/>
  <c r="N297" i="7"/>
  <c r="BB298" i="5"/>
  <c r="O8" i="7"/>
  <c r="BB9" i="6"/>
  <c r="O34" i="7"/>
  <c r="BB35" i="6"/>
  <c r="O46" i="7"/>
  <c r="BB47" i="6"/>
  <c r="O72" i="7"/>
  <c r="BB73" i="6"/>
  <c r="O98" i="7"/>
  <c r="BB99" i="6"/>
  <c r="O110" i="7"/>
  <c r="BB111" i="6"/>
  <c r="O136" i="7"/>
  <c r="BB137" i="6"/>
  <c r="O256" i="7"/>
  <c r="BB257" i="6"/>
  <c r="M8" i="7"/>
  <c r="M57" i="7"/>
  <c r="BB58" i="4"/>
  <c r="M121" i="7"/>
  <c r="BB122" i="4"/>
  <c r="M159" i="7"/>
  <c r="BB160" i="4"/>
  <c r="M170" i="7"/>
  <c r="BB171" i="4"/>
  <c r="M191" i="7"/>
  <c r="BB192" i="4"/>
  <c r="M202" i="7"/>
  <c r="BB203" i="4"/>
  <c r="M223" i="7"/>
  <c r="BB224" i="4"/>
  <c r="M234" i="7"/>
  <c r="BB235" i="4"/>
  <c r="M255" i="7"/>
  <c r="BB256" i="4"/>
  <c r="M266" i="7"/>
  <c r="BB267" i="4"/>
  <c r="M287" i="7"/>
  <c r="BB288" i="4"/>
  <c r="M298" i="7"/>
  <c r="BB299" i="4"/>
  <c r="N13" i="7"/>
  <c r="BB14" i="5"/>
  <c r="N24" i="7"/>
  <c r="BB25" i="5"/>
  <c r="N45" i="7"/>
  <c r="BB46" i="5"/>
  <c r="N56" i="7"/>
  <c r="BB57" i="5"/>
  <c r="N77" i="7"/>
  <c r="BB78" i="5"/>
  <c r="N88" i="7"/>
  <c r="BB89" i="5"/>
  <c r="N109" i="7"/>
  <c r="BB110" i="5"/>
  <c r="N120" i="7"/>
  <c r="BB121" i="5"/>
  <c r="N141" i="7"/>
  <c r="BB142" i="5"/>
  <c r="N152" i="7"/>
  <c r="BB153" i="5"/>
  <c r="N173" i="7"/>
  <c r="BB174" i="5"/>
  <c r="N184" i="7"/>
  <c r="BB185" i="5"/>
  <c r="N205" i="7"/>
  <c r="BB206" i="5"/>
  <c r="N217" i="7"/>
  <c r="BB218" i="5"/>
  <c r="N240" i="7"/>
  <c r="BB241" i="5"/>
  <c r="N263" i="7"/>
  <c r="BB264" i="5"/>
  <c r="N286" i="7"/>
  <c r="BB287" i="5"/>
  <c r="N309" i="7"/>
  <c r="Q309" i="7" s="1"/>
  <c r="BB310" i="5"/>
  <c r="O10" i="7"/>
  <c r="BB11" i="6"/>
  <c r="O22" i="7"/>
  <c r="V22" i="7" s="1"/>
  <c r="BB23" i="6"/>
  <c r="O48" i="7"/>
  <c r="BB49" i="6"/>
  <c r="O74" i="7"/>
  <c r="BB75" i="6"/>
  <c r="O86" i="7"/>
  <c r="BB87" i="6"/>
  <c r="O112" i="7"/>
  <c r="BB113" i="6"/>
  <c r="O138" i="7"/>
  <c r="BB139" i="6"/>
  <c r="O176" i="7"/>
  <c r="BB177" i="6"/>
  <c r="P115" i="7"/>
  <c r="V115" i="7"/>
  <c r="Q115" i="7"/>
  <c r="V123" i="7"/>
  <c r="Q123" i="7"/>
  <c r="P123" i="7"/>
  <c r="V131" i="7"/>
  <c r="Q131" i="7"/>
  <c r="P131" i="7"/>
  <c r="Q139" i="7"/>
  <c r="P139" i="7"/>
  <c r="V139" i="7"/>
  <c r="V147" i="7"/>
  <c r="Q147" i="7"/>
  <c r="P147" i="7"/>
  <c r="V155" i="7"/>
  <c r="Q155" i="7"/>
  <c r="P155" i="7"/>
  <c r="Q171" i="7"/>
  <c r="V211" i="7"/>
  <c r="Q211" i="7"/>
  <c r="P211" i="7"/>
  <c r="V235" i="7"/>
  <c r="P235" i="7"/>
  <c r="V243" i="7"/>
  <c r="P243" i="7"/>
  <c r="Q243" i="7"/>
  <c r="V251" i="7"/>
  <c r="Q267" i="7"/>
  <c r="V275" i="7"/>
  <c r="Q275" i="7"/>
  <c r="P275" i="7"/>
  <c r="P309" i="7"/>
  <c r="M39" i="7"/>
  <c r="BB40" i="4"/>
  <c r="M103" i="7"/>
  <c r="BB104" i="4"/>
  <c r="M171" i="7"/>
  <c r="V171" i="7" s="1"/>
  <c r="BB172" i="4"/>
  <c r="BB182" i="4"/>
  <c r="M203" i="7"/>
  <c r="P203" i="7" s="1"/>
  <c r="BB204" i="4"/>
  <c r="BB214" i="4"/>
  <c r="M235" i="7"/>
  <c r="Q235" i="7" s="1"/>
  <c r="BB236" i="4"/>
  <c r="BB246" i="4"/>
  <c r="M267" i="7"/>
  <c r="P267" i="7" s="1"/>
  <c r="BB268" i="4"/>
  <c r="BB278" i="4"/>
  <c r="M299" i="7"/>
  <c r="BB300" i="4"/>
  <c r="BB310" i="4"/>
  <c r="BB26" i="5"/>
  <c r="N25" i="7"/>
  <c r="BB36" i="5"/>
  <c r="N57" i="7"/>
  <c r="BB58" i="5"/>
  <c r="N89" i="7"/>
  <c r="BB90" i="5"/>
  <c r="N121" i="7"/>
  <c r="BB122" i="5"/>
  <c r="N153" i="7"/>
  <c r="BB154" i="5"/>
  <c r="N185" i="7"/>
  <c r="BB186" i="5"/>
  <c r="N241" i="7"/>
  <c r="BB242" i="5"/>
  <c r="N264" i="7"/>
  <c r="BB265" i="5"/>
  <c r="N287" i="7"/>
  <c r="BB288" i="5"/>
  <c r="N310" i="7"/>
  <c r="Q310" i="7" s="1"/>
  <c r="BB311" i="5"/>
  <c r="O11" i="7"/>
  <c r="BB12" i="6"/>
  <c r="O23" i="7"/>
  <c r="BB24" i="6"/>
  <c r="O49" i="7"/>
  <c r="BB50" i="6"/>
  <c r="O87" i="7"/>
  <c r="BB88" i="6"/>
  <c r="O113" i="7"/>
  <c r="BB114" i="6"/>
  <c r="O200" i="7"/>
  <c r="BB201" i="6"/>
  <c r="N20" i="7"/>
  <c r="AO22" i="7"/>
  <c r="X22" i="7"/>
  <c r="AU22" i="7" s="1"/>
  <c r="BA22" i="7"/>
  <c r="BB116" i="3"/>
  <c r="BB124" i="3"/>
  <c r="BB132" i="3"/>
  <c r="BB140" i="3"/>
  <c r="BB148" i="3"/>
  <c r="BB156" i="3"/>
  <c r="BB164" i="3"/>
  <c r="BB172" i="3"/>
  <c r="BB180" i="3"/>
  <c r="BB188" i="3"/>
  <c r="BB196" i="3"/>
  <c r="BB204" i="3"/>
  <c r="BB212" i="3"/>
  <c r="BB220" i="3"/>
  <c r="BB228" i="3"/>
  <c r="BB236" i="3"/>
  <c r="BB244" i="3"/>
  <c r="BB252" i="3"/>
  <c r="BB260" i="3"/>
  <c r="BB268" i="3"/>
  <c r="BB276" i="3"/>
  <c r="V284" i="7"/>
  <c r="Q284" i="7"/>
  <c r="P284" i="7"/>
  <c r="BB293" i="3"/>
  <c r="BB310" i="3"/>
  <c r="BB13" i="4"/>
  <c r="BB22" i="4"/>
  <c r="BB31" i="4"/>
  <c r="M49" i="7"/>
  <c r="BB50" i="4"/>
  <c r="BB59" i="4"/>
  <c r="BB68" i="4"/>
  <c r="BB77" i="4"/>
  <c r="M113" i="7"/>
  <c r="BB114" i="4"/>
  <c r="B6" i="7"/>
  <c r="D6" i="7" s="1"/>
  <c r="AF6" i="7" s="1"/>
  <c r="N4" i="7"/>
  <c r="BB175" i="5"/>
  <c r="BB207" i="5"/>
  <c r="BB219" i="5"/>
  <c r="N229" i="7"/>
  <c r="BB230" i="5"/>
  <c r="BB253" i="5"/>
  <c r="N265" i="7"/>
  <c r="BB266" i="5"/>
  <c r="N288" i="7"/>
  <c r="BB289" i="5"/>
  <c r="BB300" i="5"/>
  <c r="O24" i="7"/>
  <c r="BB25" i="6"/>
  <c r="O50" i="7"/>
  <c r="BB51" i="6"/>
  <c r="O62" i="7"/>
  <c r="BB63" i="6"/>
  <c r="O88" i="7"/>
  <c r="BB89" i="6"/>
  <c r="O114" i="7"/>
  <c r="BB115" i="6"/>
  <c r="O152" i="7"/>
  <c r="BB153" i="6"/>
  <c r="BB190" i="6"/>
  <c r="O224" i="7"/>
  <c r="BB225" i="6"/>
  <c r="N26" i="7"/>
  <c r="Q20" i="7"/>
  <c r="P20" i="7"/>
  <c r="V20" i="7"/>
  <c r="Q28" i="7"/>
  <c r="V28" i="7"/>
  <c r="P28" i="7"/>
  <c r="V36" i="7"/>
  <c r="Q36" i="7"/>
  <c r="P36" i="7"/>
  <c r="Q44" i="7"/>
  <c r="P44" i="7"/>
  <c r="V44" i="7"/>
  <c r="Q52" i="7"/>
  <c r="P52" i="7"/>
  <c r="V52" i="7"/>
  <c r="P60" i="7"/>
  <c r="V60" i="7"/>
  <c r="Q60" i="7"/>
  <c r="P68" i="7"/>
  <c r="V68" i="7"/>
  <c r="Q68" i="7"/>
  <c r="Q76" i="7"/>
  <c r="P76" i="7"/>
  <c r="V76" i="7"/>
  <c r="P84" i="7"/>
  <c r="V84" i="7"/>
  <c r="Q84" i="7"/>
  <c r="Q92" i="7"/>
  <c r="P92" i="7"/>
  <c r="V92" i="7"/>
  <c r="P100" i="7"/>
  <c r="V100" i="7"/>
  <c r="Q100" i="7"/>
  <c r="V108" i="7"/>
  <c r="Q108" i="7"/>
  <c r="P108" i="7"/>
  <c r="V116" i="7"/>
  <c r="P116" i="7"/>
  <c r="Q116" i="7"/>
  <c r="V124" i="7"/>
  <c r="P124" i="7"/>
  <c r="Q124" i="7"/>
  <c r="V132" i="7"/>
  <c r="Q132" i="7"/>
  <c r="P132" i="7"/>
  <c r="Q140" i="7"/>
  <c r="P140" i="7"/>
  <c r="V140" i="7"/>
  <c r="V148" i="7"/>
  <c r="Q148" i="7"/>
  <c r="P148" i="7"/>
  <c r="V156" i="7"/>
  <c r="Q156" i="7"/>
  <c r="P156" i="7"/>
  <c r="V164" i="7"/>
  <c r="Q164" i="7"/>
  <c r="P164" i="7"/>
  <c r="V172" i="7"/>
  <c r="Q172" i="7"/>
  <c r="P172" i="7"/>
  <c r="V180" i="7"/>
  <c r="Q180" i="7"/>
  <c r="P180" i="7"/>
  <c r="V188" i="7"/>
  <c r="Q188" i="7"/>
  <c r="P188" i="7"/>
  <c r="V196" i="7"/>
  <c r="Q196" i="7"/>
  <c r="P196" i="7"/>
  <c r="P204" i="7"/>
  <c r="V204" i="7"/>
  <c r="Q204" i="7"/>
  <c r="V212" i="7"/>
  <c r="Q212" i="7"/>
  <c r="P212" i="7"/>
  <c r="P220" i="7"/>
  <c r="V220" i="7"/>
  <c r="Q220" i="7"/>
  <c r="V228" i="7"/>
  <c r="Q228" i="7"/>
  <c r="P228" i="7"/>
  <c r="Q236" i="7"/>
  <c r="P236" i="7"/>
  <c r="V236" i="7"/>
  <c r="V244" i="7"/>
  <c r="Q244" i="7"/>
  <c r="P244" i="7"/>
  <c r="Q252" i="7"/>
  <c r="V252" i="7"/>
  <c r="P252" i="7"/>
  <c r="Q260" i="7"/>
  <c r="P260" i="7"/>
  <c r="V260" i="7"/>
  <c r="V268" i="7"/>
  <c r="P268" i="7"/>
  <c r="Q268" i="7"/>
  <c r="V276" i="7"/>
  <c r="Q276" i="7"/>
  <c r="P276" i="7"/>
  <c r="BB285" i="3"/>
  <c r="BB302" i="3"/>
  <c r="V310" i="7"/>
  <c r="M4" i="7"/>
  <c r="B5" i="7"/>
  <c r="BB41" i="4"/>
  <c r="M95" i="7"/>
  <c r="BB96" i="4"/>
  <c r="BB105" i="4"/>
  <c r="BB142" i="4"/>
  <c r="M151" i="7"/>
  <c r="BB152" i="4"/>
  <c r="M161" i="7"/>
  <c r="BB162" i="4"/>
  <c r="BB173" i="4"/>
  <c r="BB183" i="4"/>
  <c r="M193" i="7"/>
  <c r="BB194" i="4"/>
  <c r="BB205" i="4"/>
  <c r="BB215" i="4"/>
  <c r="M225" i="7"/>
  <c r="BB226" i="4"/>
  <c r="BB237" i="4"/>
  <c r="BB247" i="4"/>
  <c r="M257" i="7"/>
  <c r="BB258" i="4"/>
  <c r="BB269" i="4"/>
  <c r="BB279" i="4"/>
  <c r="M289" i="7"/>
  <c r="BB290" i="4"/>
  <c r="BB301" i="4"/>
  <c r="BB311" i="4"/>
  <c r="BB5" i="5"/>
  <c r="BB16" i="5"/>
  <c r="N15" i="7"/>
  <c r="BB37" i="5"/>
  <c r="N47" i="7"/>
  <c r="BB48" i="5"/>
  <c r="BB59" i="5"/>
  <c r="BB69" i="5"/>
  <c r="N79" i="7"/>
  <c r="BB80" i="5"/>
  <c r="BB91" i="5"/>
  <c r="BB101" i="5"/>
  <c r="N111" i="7"/>
  <c r="BB112" i="5"/>
  <c r="BB123" i="5"/>
  <c r="BB133" i="5"/>
  <c r="N143" i="7"/>
  <c r="BB144" i="5"/>
  <c r="BB155" i="5"/>
  <c r="BB165" i="5"/>
  <c r="N175" i="7"/>
  <c r="BB176" i="5"/>
  <c r="BB187" i="5"/>
  <c r="BB197" i="5"/>
  <c r="N207" i="7"/>
  <c r="BB208" i="5"/>
  <c r="N230" i="7"/>
  <c r="BB231" i="5"/>
  <c r="BB243" i="5"/>
  <c r="N253" i="7"/>
  <c r="P253" i="7" s="1"/>
  <c r="BB254" i="5"/>
  <c r="BB277" i="5"/>
  <c r="N289" i="7"/>
  <c r="BB290" i="5"/>
  <c r="O25" i="7"/>
  <c r="BB26" i="6"/>
  <c r="O89" i="7"/>
  <c r="BB90" i="6"/>
  <c r="O153" i="7"/>
  <c r="BB154" i="6"/>
  <c r="O248" i="7"/>
  <c r="BB249" i="6"/>
  <c r="S30" i="7"/>
  <c r="BG30" i="7"/>
  <c r="BB13" i="3"/>
  <c r="BB21" i="3"/>
  <c r="Q285" i="7"/>
  <c r="P285" i="7"/>
  <c r="V285" i="7"/>
  <c r="Q302" i="7"/>
  <c r="M41" i="7"/>
  <c r="BB42" i="4"/>
  <c r="M105" i="7"/>
  <c r="BB106" i="4"/>
  <c r="M162" i="7"/>
  <c r="BB163" i="4"/>
  <c r="M183" i="7"/>
  <c r="BB184" i="4"/>
  <c r="M194" i="7"/>
  <c r="BB195" i="4"/>
  <c r="M215" i="7"/>
  <c r="BB216" i="4"/>
  <c r="M226" i="7"/>
  <c r="BB227" i="4"/>
  <c r="M247" i="7"/>
  <c r="BB248" i="4"/>
  <c r="M258" i="7"/>
  <c r="BB259" i="4"/>
  <c r="M279" i="7"/>
  <c r="BB280" i="4"/>
  <c r="M290" i="7"/>
  <c r="BB291" i="4"/>
  <c r="N5" i="7"/>
  <c r="BB6" i="5"/>
  <c r="N16" i="7"/>
  <c r="BB17" i="5"/>
  <c r="N37" i="7"/>
  <c r="BB38" i="5"/>
  <c r="N48" i="7"/>
  <c r="BB49" i="5"/>
  <c r="N69" i="7"/>
  <c r="BB70" i="5"/>
  <c r="N80" i="7"/>
  <c r="BB81" i="5"/>
  <c r="N101" i="7"/>
  <c r="BB102" i="5"/>
  <c r="N112" i="7"/>
  <c r="BB113" i="5"/>
  <c r="N133" i="7"/>
  <c r="V133" i="7" s="1"/>
  <c r="BB134" i="5"/>
  <c r="N144" i="7"/>
  <c r="BB145" i="5"/>
  <c r="N165" i="7"/>
  <c r="BB166" i="5"/>
  <c r="N176" i="7"/>
  <c r="BB177" i="5"/>
  <c r="N197" i="7"/>
  <c r="Q197" i="7" s="1"/>
  <c r="BB198" i="5"/>
  <c r="N208" i="7"/>
  <c r="BB209" i="5"/>
  <c r="N231" i="7"/>
  <c r="BB232" i="5"/>
  <c r="N254" i="7"/>
  <c r="BB255" i="5"/>
  <c r="N277" i="7"/>
  <c r="BB278" i="5"/>
  <c r="BB27" i="6"/>
  <c r="O26" i="7"/>
  <c r="O38" i="7"/>
  <c r="BB39" i="6"/>
  <c r="O64" i="7"/>
  <c r="BB65" i="6"/>
  <c r="O90" i="7"/>
  <c r="BB91" i="6"/>
  <c r="O102" i="7"/>
  <c r="V102" i="7" s="1"/>
  <c r="BB103" i="6"/>
  <c r="O128" i="7"/>
  <c r="BB129" i="6"/>
  <c r="O293" i="7"/>
  <c r="BB294" i="6"/>
  <c r="AO38" i="7"/>
  <c r="BA38" i="7"/>
  <c r="X38" i="7"/>
  <c r="AU38" i="7" s="1"/>
  <c r="Q93" i="7"/>
  <c r="Q101" i="7"/>
  <c r="P101" i="7"/>
  <c r="V101" i="7"/>
  <c r="Q109" i="7"/>
  <c r="V109" i="7"/>
  <c r="P109" i="7"/>
  <c r="P117" i="7"/>
  <c r="V141" i="7"/>
  <c r="Q141" i="7"/>
  <c r="P141" i="7"/>
  <c r="V165" i="7"/>
  <c r="Q165" i="7"/>
  <c r="P165" i="7"/>
  <c r="P173" i="7"/>
  <c r="V173" i="7"/>
  <c r="Q173" i="7"/>
  <c r="V205" i="7"/>
  <c r="Q205" i="7"/>
  <c r="P205" i="7"/>
  <c r="P221" i="7"/>
  <c r="V229" i="7"/>
  <c r="P229" i="7"/>
  <c r="Q229" i="7"/>
  <c r="P237" i="7"/>
  <c r="V237" i="7"/>
  <c r="Q237" i="7"/>
  <c r="P245" i="7"/>
  <c r="V253" i="7"/>
  <c r="Q253" i="7"/>
  <c r="P261" i="7"/>
  <c r="V261" i="7"/>
  <c r="Q261" i="7"/>
  <c r="Q269" i="7"/>
  <c r="V277" i="7"/>
  <c r="P277" i="7"/>
  <c r="Q277" i="7"/>
  <c r="BB286" i="3"/>
  <c r="V294" i="7"/>
  <c r="BB303" i="3"/>
  <c r="BB24" i="4"/>
  <c r="M23" i="7"/>
  <c r="BB33" i="4"/>
  <c r="M87" i="7"/>
  <c r="BB88" i="4"/>
  <c r="BB97" i="4"/>
  <c r="BB143" i="4"/>
  <c r="BB153" i="4"/>
  <c r="M163" i="7"/>
  <c r="P163" i="7" s="1"/>
  <c r="BB164" i="4"/>
  <c r="BB174" i="4"/>
  <c r="M195" i="7"/>
  <c r="V195" i="7" s="1"/>
  <c r="BB196" i="4"/>
  <c r="BB206" i="4"/>
  <c r="M227" i="7"/>
  <c r="V227" i="7" s="1"/>
  <c r="BB228" i="4"/>
  <c r="BB238" i="4"/>
  <c r="M259" i="7"/>
  <c r="V259" i="7" s="1"/>
  <c r="BB260" i="4"/>
  <c r="BB270" i="4"/>
  <c r="M291" i="7"/>
  <c r="BB292" i="4"/>
  <c r="BB302" i="4"/>
  <c r="N17" i="7"/>
  <c r="BB18" i="5"/>
  <c r="BB28" i="5"/>
  <c r="N49" i="7"/>
  <c r="BB50" i="5"/>
  <c r="BB60" i="5"/>
  <c r="N81" i="7"/>
  <c r="BB82" i="5"/>
  <c r="BB92" i="5"/>
  <c r="N113" i="7"/>
  <c r="BB114" i="5"/>
  <c r="BB124" i="5"/>
  <c r="N145" i="7"/>
  <c r="BB146" i="5"/>
  <c r="BB156" i="5"/>
  <c r="N177" i="7"/>
  <c r="BB178" i="5"/>
  <c r="BB188" i="5"/>
  <c r="N209" i="7"/>
  <c r="BB210" i="5"/>
  <c r="N232" i="7"/>
  <c r="BB233" i="5"/>
  <c r="BB244" i="5"/>
  <c r="N255" i="7"/>
  <c r="Q255" i="7" s="1"/>
  <c r="BB256" i="5"/>
  <c r="N278" i="7"/>
  <c r="Q278" i="7" s="1"/>
  <c r="BB279" i="5"/>
  <c r="BB291" i="5"/>
  <c r="N301" i="7"/>
  <c r="Q301" i="7" s="1"/>
  <c r="BB302" i="5"/>
  <c r="BB14" i="6"/>
  <c r="O27" i="7"/>
  <c r="BB28" i="6"/>
  <c r="O39" i="7"/>
  <c r="V39" i="7" s="1"/>
  <c r="BB40" i="6"/>
  <c r="O65" i="7"/>
  <c r="BB66" i="6"/>
  <c r="BB78" i="6"/>
  <c r="O103" i="7"/>
  <c r="BB104" i="6"/>
  <c r="O129" i="7"/>
  <c r="BB130" i="6"/>
  <c r="BB142" i="6"/>
  <c r="O272" i="7"/>
  <c r="BB273" i="6"/>
  <c r="O294" i="7"/>
  <c r="BB295" i="6"/>
  <c r="BA63" i="7"/>
  <c r="AO63" i="7"/>
  <c r="X63" i="7"/>
  <c r="AU63" i="7" s="1"/>
  <c r="BB78" i="3"/>
  <c r="BB86" i="3"/>
  <c r="BB94" i="3"/>
  <c r="BB102" i="3"/>
  <c r="BB110" i="3"/>
  <c r="BB118" i="3"/>
  <c r="BB126" i="3"/>
  <c r="BB134" i="3"/>
  <c r="BB142" i="3"/>
  <c r="BB150" i="3"/>
  <c r="BB158" i="3"/>
  <c r="BB166" i="3"/>
  <c r="BB174" i="3"/>
  <c r="BB182" i="3"/>
  <c r="BB190" i="3"/>
  <c r="BB198" i="3"/>
  <c r="BB206" i="3"/>
  <c r="BB214" i="3"/>
  <c r="BB222" i="3"/>
  <c r="BB230" i="3"/>
  <c r="V286" i="7"/>
  <c r="P286" i="7"/>
  <c r="Q286" i="7"/>
  <c r="M33" i="7"/>
  <c r="BB34" i="4"/>
  <c r="M97" i="7"/>
  <c r="BB98" i="4"/>
  <c r="M143" i="7"/>
  <c r="P143" i="7" s="1"/>
  <c r="BB144" i="4"/>
  <c r="M153" i="7"/>
  <c r="BB154" i="4"/>
  <c r="N233" i="7"/>
  <c r="BB234" i="5"/>
  <c r="N256" i="7"/>
  <c r="BB257" i="5"/>
  <c r="N279" i="7"/>
  <c r="BB280" i="5"/>
  <c r="N302" i="7"/>
  <c r="V302" i="7" s="1"/>
  <c r="BB303" i="5"/>
  <c r="O14" i="7"/>
  <c r="BB15" i="6"/>
  <c r="O40" i="7"/>
  <c r="Q40" i="7" s="1"/>
  <c r="BB41" i="6"/>
  <c r="O66" i="7"/>
  <c r="BB67" i="6"/>
  <c r="O78" i="7"/>
  <c r="BB79" i="6"/>
  <c r="O104" i="7"/>
  <c r="BB105" i="6"/>
  <c r="O130" i="7"/>
  <c r="BB131" i="6"/>
  <c r="O168" i="7"/>
  <c r="BB169" i="6"/>
  <c r="O192" i="7"/>
  <c r="BB193" i="6"/>
  <c r="O63" i="7"/>
  <c r="V14" i="7"/>
  <c r="Q14" i="7"/>
  <c r="P14" i="7"/>
  <c r="P22" i="7"/>
  <c r="Q22" i="7"/>
  <c r="Q38" i="7"/>
  <c r="P38" i="7"/>
  <c r="V38" i="7"/>
  <c r="Q46" i="7"/>
  <c r="P46" i="7"/>
  <c r="V46" i="7"/>
  <c r="Q54" i="7"/>
  <c r="V62" i="7"/>
  <c r="P62" i="7"/>
  <c r="Q62" i="7"/>
  <c r="V78" i="7"/>
  <c r="Q78" i="7"/>
  <c r="P78" i="7"/>
  <c r="V86" i="7"/>
  <c r="Q86" i="7"/>
  <c r="P86" i="7"/>
  <c r="P102" i="7"/>
  <c r="Q102" i="7"/>
  <c r="V110" i="7"/>
  <c r="Q110" i="7"/>
  <c r="P110" i="7"/>
  <c r="P118" i="7"/>
  <c r="Q126" i="7"/>
  <c r="P126" i="7"/>
  <c r="V126" i="7"/>
  <c r="P134" i="7"/>
  <c r="V134" i="7"/>
  <c r="Q134" i="7"/>
  <c r="V142" i="7"/>
  <c r="Q142" i="7"/>
  <c r="P142" i="7"/>
  <c r="P150" i="7"/>
  <c r="V150" i="7"/>
  <c r="Q150" i="7"/>
  <c r="Q158" i="7"/>
  <c r="P158" i="7"/>
  <c r="V158" i="7"/>
  <c r="V166" i="7"/>
  <c r="Q166" i="7"/>
  <c r="P166" i="7"/>
  <c r="Q174" i="7"/>
  <c r="P174" i="7"/>
  <c r="V174" i="7"/>
  <c r="Q182" i="7"/>
  <c r="P182" i="7"/>
  <c r="V182" i="7"/>
  <c r="V190" i="7"/>
  <c r="Q190" i="7"/>
  <c r="P190" i="7"/>
  <c r="V198" i="7"/>
  <c r="Q198" i="7"/>
  <c r="P198" i="7"/>
  <c r="V206" i="7"/>
  <c r="Q206" i="7"/>
  <c r="P206" i="7"/>
  <c r="Q214" i="7"/>
  <c r="P214" i="7"/>
  <c r="V214" i="7"/>
  <c r="P222" i="7"/>
  <c r="V230" i="7"/>
  <c r="Q230" i="7"/>
  <c r="P230" i="7"/>
  <c r="V238" i="7"/>
  <c r="Q238" i="7"/>
  <c r="P238" i="7"/>
  <c r="P246" i="7"/>
  <c r="V254" i="7"/>
  <c r="Q254" i="7"/>
  <c r="P254" i="7"/>
  <c r="V262" i="7"/>
  <c r="Q262" i="7"/>
  <c r="P262" i="7"/>
  <c r="P278" i="7"/>
  <c r="V278" i="7"/>
  <c r="BB287" i="3"/>
  <c r="P295" i="7"/>
  <c r="BB304" i="3"/>
  <c r="M15" i="7"/>
  <c r="BB16" i="4"/>
  <c r="BB25" i="4"/>
  <c r="M79" i="7"/>
  <c r="BB80" i="4"/>
  <c r="BB89" i="4"/>
  <c r="M154" i="7"/>
  <c r="BB155" i="4"/>
  <c r="BB165" i="4"/>
  <c r="BB175" i="4"/>
  <c r="M185" i="7"/>
  <c r="BB186" i="4"/>
  <c r="BB197" i="4"/>
  <c r="BB207" i="4"/>
  <c r="M217" i="7"/>
  <c r="BB218" i="4"/>
  <c r="BB229" i="4"/>
  <c r="BB239" i="4"/>
  <c r="M249" i="7"/>
  <c r="BB250" i="4"/>
  <c r="BB261" i="4"/>
  <c r="BB271" i="4"/>
  <c r="M281" i="7"/>
  <c r="BB282" i="4"/>
  <c r="BB293" i="4"/>
  <c r="BB303" i="4"/>
  <c r="N7" i="7"/>
  <c r="BB8" i="5"/>
  <c r="BB19" i="5"/>
  <c r="BB29" i="5"/>
  <c r="BB51" i="5"/>
  <c r="BB61" i="5"/>
  <c r="BB83" i="5"/>
  <c r="BB93" i="5"/>
  <c r="N103" i="7"/>
  <c r="BB104" i="5"/>
  <c r="BB115" i="5"/>
  <c r="BB125" i="5"/>
  <c r="N135" i="7"/>
  <c r="BB136" i="5"/>
  <c r="BB147" i="5"/>
  <c r="BB157" i="5"/>
  <c r="N167" i="7"/>
  <c r="BB168" i="5"/>
  <c r="BB179" i="5"/>
  <c r="BB189" i="5"/>
  <c r="N199" i="7"/>
  <c r="BB200" i="5"/>
  <c r="BB211" i="5"/>
  <c r="N221" i="7"/>
  <c r="V221" i="7" s="1"/>
  <c r="BB222" i="5"/>
  <c r="BB245" i="5"/>
  <c r="N257" i="7"/>
  <c r="BB258" i="5"/>
  <c r="N280" i="7"/>
  <c r="BB281" i="5"/>
  <c r="BB292" i="5"/>
  <c r="N303" i="7"/>
  <c r="BB304" i="5"/>
  <c r="O15" i="7"/>
  <c r="BB16" i="6"/>
  <c r="O41" i="7"/>
  <c r="BB42" i="6"/>
  <c r="BB54" i="6"/>
  <c r="O79" i="7"/>
  <c r="V79" i="7" s="1"/>
  <c r="BB80" i="6"/>
  <c r="O105" i="7"/>
  <c r="BB106" i="6"/>
  <c r="O216" i="7"/>
  <c r="BB217" i="6"/>
  <c r="BB7" i="3"/>
  <c r="BB15" i="3"/>
  <c r="BB23" i="3"/>
  <c r="BB31" i="3"/>
  <c r="BB39" i="3"/>
  <c r="BB47" i="3"/>
  <c r="BB55" i="3"/>
  <c r="BB63" i="3"/>
  <c r="BB71" i="3"/>
  <c r="BB79" i="3"/>
  <c r="BB87" i="3"/>
  <c r="BB95" i="3"/>
  <c r="BB103" i="3"/>
  <c r="BB111" i="3"/>
  <c r="BB119" i="3"/>
  <c r="BB127" i="3"/>
  <c r="BB135" i="3"/>
  <c r="BB143" i="3"/>
  <c r="BB151" i="3"/>
  <c r="BB159" i="3"/>
  <c r="BB167" i="3"/>
  <c r="BB175" i="3"/>
  <c r="V287" i="7"/>
  <c r="P287" i="7"/>
  <c r="Q287" i="7"/>
  <c r="M25" i="7"/>
  <c r="BB26" i="4"/>
  <c r="M89" i="7"/>
  <c r="BB90" i="4"/>
  <c r="M175" i="7"/>
  <c r="V175" i="7" s="1"/>
  <c r="BB176" i="4"/>
  <c r="M186" i="7"/>
  <c r="BB187" i="4"/>
  <c r="M207" i="7"/>
  <c r="Q207" i="7" s="1"/>
  <c r="BB208" i="4"/>
  <c r="M218" i="7"/>
  <c r="BB219" i="4"/>
  <c r="M239" i="7"/>
  <c r="Q239" i="7" s="1"/>
  <c r="BB240" i="4"/>
  <c r="M250" i="7"/>
  <c r="BB251" i="4"/>
  <c r="M271" i="7"/>
  <c r="BB272" i="4"/>
  <c r="M282" i="7"/>
  <c r="V282" i="7" s="1"/>
  <c r="BB283" i="4"/>
  <c r="M303" i="7"/>
  <c r="V303" i="7" s="1"/>
  <c r="BB304" i="4"/>
  <c r="N8" i="7"/>
  <c r="BB9" i="5"/>
  <c r="N29" i="7"/>
  <c r="BB30" i="5"/>
  <c r="N40" i="7"/>
  <c r="BB41" i="5"/>
  <c r="N61" i="7"/>
  <c r="BB62" i="5"/>
  <c r="N72" i="7"/>
  <c r="BB73" i="5"/>
  <c r="N93" i="7"/>
  <c r="P93" i="7" s="1"/>
  <c r="BB94" i="5"/>
  <c r="N104" i="7"/>
  <c r="BB105" i="5"/>
  <c r="N125" i="7"/>
  <c r="Q125" i="7" s="1"/>
  <c r="BB126" i="5"/>
  <c r="N136" i="7"/>
  <c r="BB137" i="5"/>
  <c r="N157" i="7"/>
  <c r="Q157" i="7" s="1"/>
  <c r="BB158" i="5"/>
  <c r="N168" i="7"/>
  <c r="BB169" i="5"/>
  <c r="N189" i="7"/>
  <c r="V189" i="7" s="1"/>
  <c r="BB190" i="5"/>
  <c r="N200" i="7"/>
  <c r="BB201" i="5"/>
  <c r="N222" i="7"/>
  <c r="V222" i="7" s="1"/>
  <c r="BB223" i="5"/>
  <c r="N245" i="7"/>
  <c r="Q245" i="7" s="1"/>
  <c r="BB246" i="5"/>
  <c r="N281" i="7"/>
  <c r="BB282" i="5"/>
  <c r="N304" i="7"/>
  <c r="V304" i="7" s="1"/>
  <c r="BB305" i="5"/>
  <c r="B7" i="7"/>
  <c r="O4" i="7"/>
  <c r="BB17" i="6"/>
  <c r="O16" i="7"/>
  <c r="O42" i="7"/>
  <c r="BB43" i="6"/>
  <c r="O54" i="7"/>
  <c r="V54" i="7" s="1"/>
  <c r="BB55" i="6"/>
  <c r="O80" i="7"/>
  <c r="BB81" i="6"/>
  <c r="O106" i="7"/>
  <c r="BB107" i="6"/>
  <c r="O118" i="7"/>
  <c r="Q118" i="7" s="1"/>
  <c r="BB119" i="6"/>
  <c r="O144" i="7"/>
  <c r="BB145" i="6"/>
  <c r="BB206" i="6"/>
  <c r="O240" i="7"/>
  <c r="BB241" i="6"/>
  <c r="N9" i="7"/>
  <c r="BG57" i="7"/>
  <c r="S57" i="7"/>
  <c r="N71" i="7"/>
  <c r="Q71" i="7" s="1"/>
  <c r="Q47" i="7"/>
  <c r="V47" i="7"/>
  <c r="P47" i="7"/>
  <c r="V55" i="7"/>
  <c r="Q55" i="7"/>
  <c r="P71" i="7"/>
  <c r="V71" i="7"/>
  <c r="Q79" i="7"/>
  <c r="V87" i="7"/>
  <c r="Q87" i="7"/>
  <c r="P87" i="7"/>
  <c r="V103" i="7"/>
  <c r="Q103" i="7"/>
  <c r="P103" i="7"/>
  <c r="Q111" i="7"/>
  <c r="V111" i="7"/>
  <c r="P111" i="7"/>
  <c r="V119" i="7"/>
  <c r="Q119" i="7"/>
  <c r="Q135" i="7"/>
  <c r="V135" i="7"/>
  <c r="V143" i="7"/>
  <c r="Q143" i="7"/>
  <c r="Q151" i="7"/>
  <c r="P151" i="7"/>
  <c r="V151" i="7"/>
  <c r="V159" i="7"/>
  <c r="Q175" i="7"/>
  <c r="P175" i="7"/>
  <c r="V183" i="7"/>
  <c r="Q183" i="7"/>
  <c r="P183" i="7"/>
  <c r="V191" i="7"/>
  <c r="Q199" i="7"/>
  <c r="V207" i="7"/>
  <c r="V215" i="7"/>
  <c r="Q215" i="7"/>
  <c r="P215" i="7"/>
  <c r="P239" i="7"/>
  <c r="V263" i="7"/>
  <c r="Q263" i="7"/>
  <c r="P279" i="7"/>
  <c r="V279" i="7"/>
  <c r="Q279" i="7"/>
  <c r="BB288" i="3"/>
  <c r="V296" i="7"/>
  <c r="Q296" i="7"/>
  <c r="P296" i="7"/>
  <c r="BB305" i="3"/>
  <c r="BB8" i="4"/>
  <c r="M7" i="7"/>
  <c r="BB17" i="4"/>
  <c r="M71" i="7"/>
  <c r="BB72" i="4"/>
  <c r="BB81" i="4"/>
  <c r="M135" i="7"/>
  <c r="P135" i="7" s="1"/>
  <c r="BB136" i="4"/>
  <c r="M145" i="7"/>
  <c r="BB146" i="4"/>
  <c r="BB156" i="4"/>
  <c r="BB166" i="4"/>
  <c r="M187" i="7"/>
  <c r="Q187" i="7" s="1"/>
  <c r="BB188" i="4"/>
  <c r="BB198" i="4"/>
  <c r="M219" i="7"/>
  <c r="Q219" i="7" s="1"/>
  <c r="BB220" i="4"/>
  <c r="BB230" i="4"/>
  <c r="M251" i="7"/>
  <c r="P251" i="7" s="1"/>
  <c r="BB252" i="4"/>
  <c r="BB262" i="4"/>
  <c r="M283" i="7"/>
  <c r="Q283" i="7" s="1"/>
  <c r="BB284" i="4"/>
  <c r="BB294" i="4"/>
  <c r="BB20" i="5"/>
  <c r="BB42" i="5"/>
  <c r="N41" i="7"/>
  <c r="BB52" i="5"/>
  <c r="N73" i="7"/>
  <c r="BB74" i="5"/>
  <c r="BB84" i="5"/>
  <c r="N105" i="7"/>
  <c r="BB106" i="5"/>
  <c r="BB116" i="5"/>
  <c r="N137" i="7"/>
  <c r="BB138" i="5"/>
  <c r="BB148" i="5"/>
  <c r="N169" i="7"/>
  <c r="BB170" i="5"/>
  <c r="BB180" i="5"/>
  <c r="N201" i="7"/>
  <c r="BB202" i="5"/>
  <c r="BB212" i="5"/>
  <c r="N223" i="7"/>
  <c r="V223" i="7" s="1"/>
  <c r="BB224" i="5"/>
  <c r="N246" i="7"/>
  <c r="Q246" i="7" s="1"/>
  <c r="BB247" i="5"/>
  <c r="BB259" i="5"/>
  <c r="N269" i="7"/>
  <c r="V269" i="7" s="1"/>
  <c r="BB270" i="5"/>
  <c r="BB293" i="5"/>
  <c r="N305" i="7"/>
  <c r="BB306" i="5"/>
  <c r="BB5" i="6"/>
  <c r="BB18" i="6"/>
  <c r="O17" i="7"/>
  <c r="BB30" i="6"/>
  <c r="O55" i="7"/>
  <c r="P55" i="7" s="1"/>
  <c r="BB56" i="6"/>
  <c r="O81" i="7"/>
  <c r="BB82" i="6"/>
  <c r="BB94" i="6"/>
  <c r="O119" i="7"/>
  <c r="P119" i="7" s="1"/>
  <c r="BB120" i="6"/>
  <c r="O145" i="7"/>
  <c r="BB146" i="6"/>
  <c r="O264" i="7"/>
  <c r="V264" i="7" s="1"/>
  <c r="BB265" i="6"/>
  <c r="AO17" i="7"/>
  <c r="BA17" i="7"/>
  <c r="X17" i="7"/>
  <c r="AU17" i="7" s="1"/>
  <c r="BA21" i="7"/>
  <c r="X21" i="7"/>
  <c r="AU21" i="7" s="1"/>
  <c r="AN23" i="7"/>
  <c r="AJ23" i="7"/>
  <c r="I23" i="7"/>
  <c r="AL23" i="7" s="1"/>
  <c r="H23" i="7"/>
  <c r="AK23" i="7" s="1"/>
  <c r="AM23" i="7"/>
  <c r="BB32" i="3"/>
  <c r="BB40" i="3"/>
  <c r="BB48" i="3"/>
  <c r="BB56" i="3"/>
  <c r="BB64" i="3"/>
  <c r="BB72" i="3"/>
  <c r="BB80" i="3"/>
  <c r="BB88" i="3"/>
  <c r="BB96" i="3"/>
  <c r="BB104" i="3"/>
  <c r="BB112" i="3"/>
  <c r="BB120" i="3"/>
  <c r="BB128" i="3"/>
  <c r="BB136" i="3"/>
  <c r="BB144" i="3"/>
  <c r="BB152" i="3"/>
  <c r="BB160" i="3"/>
  <c r="BB168" i="3"/>
  <c r="BB176" i="3"/>
  <c r="BB184" i="3"/>
  <c r="BB192" i="3"/>
  <c r="BB200" i="3"/>
  <c r="BB208" i="3"/>
  <c r="BB216" i="3"/>
  <c r="BB224" i="3"/>
  <c r="BB232" i="3"/>
  <c r="BB240" i="3"/>
  <c r="BB248" i="3"/>
  <c r="BB256" i="3"/>
  <c r="BB264" i="3"/>
  <c r="BB272" i="3"/>
  <c r="Q288" i="7"/>
  <c r="P288" i="7"/>
  <c r="V288" i="7"/>
  <c r="L305" i="7"/>
  <c r="BB306" i="3"/>
  <c r="M17" i="7"/>
  <c r="BB18" i="4"/>
  <c r="M81" i="7"/>
  <c r="BB82" i="4"/>
  <c r="M146" i="7"/>
  <c r="BB147" i="4"/>
  <c r="N224" i="7"/>
  <c r="P224" i="7" s="1"/>
  <c r="BB225" i="5"/>
  <c r="N247" i="7"/>
  <c r="Q247" i="7" s="1"/>
  <c r="BB248" i="5"/>
  <c r="N270" i="7"/>
  <c r="Q270" i="7" s="1"/>
  <c r="BB271" i="5"/>
  <c r="N293" i="7"/>
  <c r="P293" i="7" s="1"/>
  <c r="BB294" i="5"/>
  <c r="O18" i="7"/>
  <c r="BB19" i="6"/>
  <c r="O30" i="7"/>
  <c r="P30" i="7" s="1"/>
  <c r="BB31" i="6"/>
  <c r="O56" i="7"/>
  <c r="Q56" i="7" s="1"/>
  <c r="BB57" i="6"/>
  <c r="O82" i="7"/>
  <c r="BB83" i="6"/>
  <c r="O94" i="7"/>
  <c r="V94" i="7" s="1"/>
  <c r="BB95" i="6"/>
  <c r="O120" i="7"/>
  <c r="P120" i="7" s="1"/>
  <c r="BB121" i="6"/>
  <c r="O146" i="7"/>
  <c r="BB147" i="6"/>
  <c r="AO14" i="7"/>
  <c r="X14" i="7"/>
  <c r="AU14" i="7" s="1"/>
  <c r="BA14" i="7"/>
  <c r="AO21" i="7"/>
  <c r="V8" i="7"/>
  <c r="Q8" i="7"/>
  <c r="P8" i="7"/>
  <c r="V16" i="7"/>
  <c r="Q16" i="7"/>
  <c r="P16" i="7"/>
  <c r="V24" i="7"/>
  <c r="P24" i="7"/>
  <c r="Q24" i="7"/>
  <c r="V48" i="7"/>
  <c r="Q48" i="7"/>
  <c r="P48" i="7"/>
  <c r="V72" i="7"/>
  <c r="Q72" i="7"/>
  <c r="P72" i="7"/>
  <c r="V80" i="7"/>
  <c r="P80" i="7"/>
  <c r="Q80" i="7"/>
  <c r="V88" i="7"/>
  <c r="Q88" i="7"/>
  <c r="P88" i="7"/>
  <c r="P96" i="7"/>
  <c r="V96" i="7"/>
  <c r="V104" i="7"/>
  <c r="Q104" i="7"/>
  <c r="P104" i="7"/>
  <c r="V112" i="7"/>
  <c r="Q112" i="7"/>
  <c r="P112" i="7"/>
  <c r="Q120" i="7"/>
  <c r="V136" i="7"/>
  <c r="Q136" i="7"/>
  <c r="P136" i="7"/>
  <c r="P144" i="7"/>
  <c r="Q144" i="7"/>
  <c r="V144" i="7"/>
  <c r="V152" i="7"/>
  <c r="Q152" i="7"/>
  <c r="P152" i="7"/>
  <c r="Q168" i="7"/>
  <c r="P168" i="7"/>
  <c r="V168" i="7"/>
  <c r="Q176" i="7"/>
  <c r="P176" i="7"/>
  <c r="V176" i="7"/>
  <c r="P200" i="7"/>
  <c r="Q200" i="7"/>
  <c r="V200" i="7"/>
  <c r="V216" i="7"/>
  <c r="Q216" i="7"/>
  <c r="P216" i="7"/>
  <c r="V224" i="7"/>
  <c r="Q224" i="7"/>
  <c r="V232" i="7"/>
  <c r="Q232" i="7"/>
  <c r="P232" i="7"/>
  <c r="V240" i="7"/>
  <c r="Q240" i="7"/>
  <c r="P240" i="7"/>
  <c r="V256" i="7"/>
  <c r="Q256" i="7"/>
  <c r="P256" i="7"/>
  <c r="Q264" i="7"/>
  <c r="Q280" i="7"/>
  <c r="V280" i="7"/>
  <c r="P280" i="7"/>
  <c r="BB289" i="3"/>
  <c r="L297" i="7"/>
  <c r="BB298" i="3"/>
  <c r="M63" i="7"/>
  <c r="Q63" i="7" s="1"/>
  <c r="BB64" i="4"/>
  <c r="BB73" i="4"/>
  <c r="M127" i="7"/>
  <c r="V127" i="7" s="1"/>
  <c r="BB128" i="4"/>
  <c r="BB137" i="4"/>
  <c r="BB157" i="4"/>
  <c r="BB167" i="4"/>
  <c r="M177" i="7"/>
  <c r="BB178" i="4"/>
  <c r="BB189" i="4"/>
  <c r="BB199" i="4"/>
  <c r="M209" i="7"/>
  <c r="BB210" i="4"/>
  <c r="BB221" i="4"/>
  <c r="BB231" i="4"/>
  <c r="M241" i="7"/>
  <c r="BB242" i="4"/>
  <c r="BB253" i="4"/>
  <c r="BB263" i="4"/>
  <c r="M273" i="7"/>
  <c r="BB274" i="4"/>
  <c r="BB285" i="4"/>
  <c r="BB295" i="4"/>
  <c r="M305" i="7"/>
  <c r="BB306" i="4"/>
  <c r="BB11" i="5"/>
  <c r="BB32" i="5"/>
  <c r="N31" i="7"/>
  <c r="Q31" i="7" s="1"/>
  <c r="BB43" i="5"/>
  <c r="BB53" i="5"/>
  <c r="BB64" i="5"/>
  <c r="N63" i="7"/>
  <c r="BB75" i="5"/>
  <c r="BB85" i="5"/>
  <c r="N95" i="7"/>
  <c r="Q95" i="7" s="1"/>
  <c r="BB96" i="5"/>
  <c r="BB107" i="5"/>
  <c r="BB117" i="5"/>
  <c r="N127" i="7"/>
  <c r="BB128" i="5"/>
  <c r="BB139" i="5"/>
  <c r="BB149" i="5"/>
  <c r="N159" i="7"/>
  <c r="Q159" i="7" s="1"/>
  <c r="BB160" i="5"/>
  <c r="BB171" i="5"/>
  <c r="BB181" i="5"/>
  <c r="N191" i="7"/>
  <c r="Q191" i="7" s="1"/>
  <c r="BB192" i="5"/>
  <c r="BB203" i="5"/>
  <c r="BB213" i="5"/>
  <c r="N225" i="7"/>
  <c r="BB226" i="5"/>
  <c r="N248" i="7"/>
  <c r="V248" i="7" s="1"/>
  <c r="BB249" i="5"/>
  <c r="BB260" i="5"/>
  <c r="N271" i="7"/>
  <c r="V271" i="7" s="1"/>
  <c r="BB272" i="5"/>
  <c r="N294" i="7"/>
  <c r="Q294" i="7" s="1"/>
  <c r="BB295" i="5"/>
  <c r="BB307" i="5"/>
  <c r="BB6" i="6"/>
  <c r="O19" i="7"/>
  <c r="BB20" i="6"/>
  <c r="O31" i="7"/>
  <c r="BB32" i="6"/>
  <c r="O57" i="7"/>
  <c r="BB58" i="6"/>
  <c r="BB70" i="6"/>
  <c r="O95" i="7"/>
  <c r="BB96" i="6"/>
  <c r="O121" i="7"/>
  <c r="BB122" i="6"/>
  <c r="O184" i="7"/>
  <c r="V184" i="7" s="1"/>
  <c r="BB185" i="6"/>
  <c r="X6" i="7"/>
  <c r="AU6" i="7" s="1"/>
  <c r="AO6" i="7"/>
  <c r="BA6" i="7"/>
  <c r="BB9" i="3"/>
  <c r="BB17" i="3"/>
  <c r="BB25" i="3"/>
  <c r="BB33" i="3"/>
  <c r="BB41" i="3"/>
  <c r="BB49" i="3"/>
  <c r="BB57" i="3"/>
  <c r="BB65" i="3"/>
  <c r="BB73" i="3"/>
  <c r="BB81" i="3"/>
  <c r="BB89" i="3"/>
  <c r="BB97" i="3"/>
  <c r="BB105" i="3"/>
  <c r="BB113" i="3"/>
  <c r="BB121" i="3"/>
  <c r="BB129" i="3"/>
  <c r="BB137" i="3"/>
  <c r="BB145" i="3"/>
  <c r="BB153" i="3"/>
  <c r="BB161" i="3"/>
  <c r="BB169" i="3"/>
  <c r="BB177" i="3"/>
  <c r="BB185" i="3"/>
  <c r="L289" i="7"/>
  <c r="BB290" i="3"/>
  <c r="V298" i="7"/>
  <c r="Q298" i="7"/>
  <c r="P298" i="7"/>
  <c r="M9" i="7"/>
  <c r="BB10" i="4"/>
  <c r="M73" i="7"/>
  <c r="BB74" i="4"/>
  <c r="M137" i="7"/>
  <c r="BB138" i="4"/>
  <c r="M167" i="7"/>
  <c r="V167" i="7" s="1"/>
  <c r="BB168" i="4"/>
  <c r="M178" i="7"/>
  <c r="BB179" i="4"/>
  <c r="M199" i="7"/>
  <c r="V199" i="7" s="1"/>
  <c r="BB200" i="4"/>
  <c r="M210" i="7"/>
  <c r="BB211" i="4"/>
  <c r="M231" i="7"/>
  <c r="Q231" i="7" s="1"/>
  <c r="BB232" i="4"/>
  <c r="M242" i="7"/>
  <c r="BB243" i="4"/>
  <c r="M263" i="7"/>
  <c r="P263" i="7" s="1"/>
  <c r="BB264" i="4"/>
  <c r="M274" i="7"/>
  <c r="BB275" i="4"/>
  <c r="M295" i="7"/>
  <c r="V295" i="7" s="1"/>
  <c r="BB296" i="4"/>
  <c r="M306" i="7"/>
  <c r="P306" i="7" s="1"/>
  <c r="BB307" i="4"/>
  <c r="N21" i="7"/>
  <c r="BB22" i="5"/>
  <c r="BB33" i="5"/>
  <c r="N32" i="7"/>
  <c r="Q32" i="7" s="1"/>
  <c r="N53" i="7"/>
  <c r="BB54" i="5"/>
  <c r="N64" i="7"/>
  <c r="P64" i="7" s="1"/>
  <c r="BB65" i="5"/>
  <c r="N85" i="7"/>
  <c r="Q85" i="7" s="1"/>
  <c r="BB86" i="5"/>
  <c r="N96" i="7"/>
  <c r="Q96" i="7" s="1"/>
  <c r="BB97" i="5"/>
  <c r="N117" i="7"/>
  <c r="Q117" i="7" s="1"/>
  <c r="BB118" i="5"/>
  <c r="N128" i="7"/>
  <c r="V128" i="7" s="1"/>
  <c r="BB129" i="5"/>
  <c r="N149" i="7"/>
  <c r="V149" i="7" s="1"/>
  <c r="BB150" i="5"/>
  <c r="N160" i="7"/>
  <c r="V160" i="7" s="1"/>
  <c r="BB161" i="5"/>
  <c r="N181" i="7"/>
  <c r="P181" i="7" s="1"/>
  <c r="BB182" i="5"/>
  <c r="N192" i="7"/>
  <c r="V192" i="7" s="1"/>
  <c r="BB193" i="5"/>
  <c r="N213" i="7"/>
  <c r="V213" i="7" s="1"/>
  <c r="BB214" i="5"/>
  <c r="N249" i="7"/>
  <c r="BB250" i="5"/>
  <c r="N272" i="7"/>
  <c r="Q272" i="7" s="1"/>
  <c r="BB273" i="5"/>
  <c r="N295" i="7"/>
  <c r="BB296" i="5"/>
  <c r="O6" i="7"/>
  <c r="P6" i="7" s="1"/>
  <c r="BB7" i="6"/>
  <c r="O32" i="7"/>
  <c r="P32" i="7" s="1"/>
  <c r="BB33" i="6"/>
  <c r="O58" i="7"/>
  <c r="BB59" i="6"/>
  <c r="O70" i="7"/>
  <c r="P70" i="7" s="1"/>
  <c r="BB71" i="6"/>
  <c r="O96" i="7"/>
  <c r="BB97" i="6"/>
  <c r="O122" i="7"/>
  <c r="BB123" i="6"/>
  <c r="O160" i="7"/>
  <c r="BB161" i="6"/>
  <c r="O208" i="7"/>
  <c r="Q208" i="7" s="1"/>
  <c r="BB209" i="6"/>
  <c r="S39" i="7"/>
  <c r="BG39" i="7"/>
  <c r="S8" i="7"/>
  <c r="BG8" i="7"/>
  <c r="BA11" i="7"/>
  <c r="AM16" i="7"/>
  <c r="AJ16" i="7"/>
  <c r="I16" i="7"/>
  <c r="AL16" i="7" s="1"/>
  <c r="AM34" i="7"/>
  <c r="AO49" i="7"/>
  <c r="X49" i="7"/>
  <c r="AU49" i="7" s="1"/>
  <c r="H4" i="7"/>
  <c r="AK4" i="7" s="1"/>
  <c r="AM4" i="7"/>
  <c r="AJ4" i="7"/>
  <c r="AJ18" i="7"/>
  <c r="AO23" i="7"/>
  <c r="BA23" i="7"/>
  <c r="AO41" i="7"/>
  <c r="BA41" i="7"/>
  <c r="X41" i="7"/>
  <c r="AU41" i="7" s="1"/>
  <c r="O43" i="7"/>
  <c r="BA50" i="7"/>
  <c r="X50" i="7"/>
  <c r="AU50" i="7" s="1"/>
  <c r="AO50" i="7"/>
  <c r="BB127" i="6"/>
  <c r="BB135" i="6"/>
  <c r="BB143" i="6"/>
  <c r="BB151" i="6"/>
  <c r="BB159" i="6"/>
  <c r="BB167" i="6"/>
  <c r="BB175" i="6"/>
  <c r="I21" i="7"/>
  <c r="AL21" i="7" s="1"/>
  <c r="H21" i="7"/>
  <c r="AK21" i="7" s="1"/>
  <c r="AN59" i="7"/>
  <c r="I59" i="7"/>
  <c r="AL59" i="7" s="1"/>
  <c r="AM59" i="7"/>
  <c r="H59" i="7"/>
  <c r="AK59" i="7" s="1"/>
  <c r="AJ59" i="7"/>
  <c r="BB296" i="6"/>
  <c r="AN4" i="7"/>
  <c r="D5" i="7"/>
  <c r="AF5" i="7" s="1"/>
  <c r="S7" i="7"/>
  <c r="AO15" i="7"/>
  <c r="AN18" i="7"/>
  <c r="BB128" i="6"/>
  <c r="BB136" i="6"/>
  <c r="BB144" i="6"/>
  <c r="BB152" i="6"/>
  <c r="BB160" i="6"/>
  <c r="BB168" i="6"/>
  <c r="BB176" i="6"/>
  <c r="BB184" i="6"/>
  <c r="BB192" i="6"/>
  <c r="BB200" i="6"/>
  <c r="BB208" i="6"/>
  <c r="BB216" i="6"/>
  <c r="BB224" i="6"/>
  <c r="BB232" i="6"/>
  <c r="BB240" i="6"/>
  <c r="BB248" i="6"/>
  <c r="BB256" i="6"/>
  <c r="BB264" i="6"/>
  <c r="BB272" i="6"/>
  <c r="BB280" i="6"/>
  <c r="BB288" i="6"/>
  <c r="BB305" i="6"/>
  <c r="AO4" i="7"/>
  <c r="AN14" i="7"/>
  <c r="AJ20" i="7"/>
  <c r="BG21" i="7"/>
  <c r="AM5" i="7"/>
  <c r="AJ5" i="7"/>
  <c r="I5" i="7"/>
  <c r="AL5" i="7" s="1"/>
  <c r="AN24" i="7"/>
  <c r="AM24" i="7"/>
  <c r="I24" i="7"/>
  <c r="AL24" i="7" s="1"/>
  <c r="AN33" i="7"/>
  <c r="AM33" i="7"/>
  <c r="H33" i="7"/>
  <c r="AK33" i="7" s="1"/>
  <c r="BB281" i="6"/>
  <c r="AM13" i="7"/>
  <c r="AJ13" i="7"/>
  <c r="AN13" i="7"/>
  <c r="BA16" i="7"/>
  <c r="X16" i="7"/>
  <c r="AU16" i="7" s="1"/>
  <c r="S19" i="7"/>
  <c r="BA27" i="7"/>
  <c r="X27" i="7"/>
  <c r="AU27" i="7" s="1"/>
  <c r="BG62" i="7"/>
  <c r="S62" i="7"/>
  <c r="BB298" i="6"/>
  <c r="H13" i="7"/>
  <c r="AK13" i="7" s="1"/>
  <c r="H18" i="7"/>
  <c r="AK18" i="7" s="1"/>
  <c r="X23" i="7"/>
  <c r="AU23" i="7" s="1"/>
  <c r="S24" i="7"/>
  <c r="BG24" i="7"/>
  <c r="BA49" i="7"/>
  <c r="AN52" i="7"/>
  <c r="I52" i="7"/>
  <c r="AL52" i="7" s="1"/>
  <c r="AM52" i="7"/>
  <c r="AJ52" i="7"/>
  <c r="H52" i="7"/>
  <c r="AK52" i="7" s="1"/>
  <c r="X56" i="7"/>
  <c r="AU56" i="7" s="1"/>
  <c r="AO56" i="7"/>
  <c r="BA56" i="7"/>
  <c r="BA82" i="7"/>
  <c r="X82" i="7"/>
  <c r="AU82" i="7" s="1"/>
  <c r="AO82" i="7"/>
  <c r="BB162" i="6"/>
  <c r="BB170" i="6"/>
  <c r="BB178" i="6"/>
  <c r="BB186" i="6"/>
  <c r="BB194" i="6"/>
  <c r="BB202" i="6"/>
  <c r="BB210" i="6"/>
  <c r="BB218" i="6"/>
  <c r="BB226" i="6"/>
  <c r="BB234" i="6"/>
  <c r="BB242" i="6"/>
  <c r="BB250" i="6"/>
  <c r="BB258" i="6"/>
  <c r="BB266" i="6"/>
  <c r="BB274" i="6"/>
  <c r="BB282" i="6"/>
  <c r="BB290" i="6"/>
  <c r="BB307" i="6"/>
  <c r="I6" i="7"/>
  <c r="AL6" i="7" s="1"/>
  <c r="AN6" i="7"/>
  <c r="AJ6" i="7"/>
  <c r="I13" i="7"/>
  <c r="AL13" i="7" s="1"/>
  <c r="AO32" i="7"/>
  <c r="BA32" i="7"/>
  <c r="X32" i="7"/>
  <c r="AU32" i="7" s="1"/>
  <c r="S25" i="7"/>
  <c r="BG25" i="7"/>
  <c r="S36" i="7"/>
  <c r="BG36" i="7"/>
  <c r="BA55" i="7"/>
  <c r="AO55" i="7"/>
  <c r="X55" i="7"/>
  <c r="AU55" i="7" s="1"/>
  <c r="BB155" i="6"/>
  <c r="BB163" i="6"/>
  <c r="BB171" i="6"/>
  <c r="BB179" i="6"/>
  <c r="BB187" i="6"/>
  <c r="BB195" i="6"/>
  <c r="BB203" i="6"/>
  <c r="BB211" i="6"/>
  <c r="BB219" i="6"/>
  <c r="BB227" i="6"/>
  <c r="BB235" i="6"/>
  <c r="BB243" i="6"/>
  <c r="BB251" i="6"/>
  <c r="BB259" i="6"/>
  <c r="BB267" i="6"/>
  <c r="BB275" i="6"/>
  <c r="BB283" i="6"/>
  <c r="BB291" i="6"/>
  <c r="BB308" i="6"/>
  <c r="I20" i="7"/>
  <c r="AL20" i="7" s="1"/>
  <c r="H20" i="7"/>
  <c r="AK20" i="7" s="1"/>
  <c r="AJ61" i="7"/>
  <c r="I61" i="7"/>
  <c r="AL61" i="7" s="1"/>
  <c r="H61" i="7"/>
  <c r="AK61" i="7" s="1"/>
  <c r="AN61" i="7"/>
  <c r="AM61" i="7"/>
  <c r="BB300" i="6"/>
  <c r="O308" i="7"/>
  <c r="BB309" i="6"/>
  <c r="BA4" i="7"/>
  <c r="AM6" i="7"/>
  <c r="S9" i="7"/>
  <c r="BG9" i="7"/>
  <c r="S18" i="7"/>
  <c r="AJ19" i="7"/>
  <c r="BA20" i="7"/>
  <c r="X20" i="7"/>
  <c r="AU20" i="7" s="1"/>
  <c r="AO20" i="7"/>
  <c r="AJ21" i="7"/>
  <c r="AN29" i="7"/>
  <c r="AM29" i="7"/>
  <c r="AJ29" i="7"/>
  <c r="H29" i="7"/>
  <c r="AK29" i="7" s="1"/>
  <c r="O35" i="7"/>
  <c r="H44" i="7"/>
  <c r="AK44" i="7" s="1"/>
  <c r="AN44" i="7"/>
  <c r="AM44" i="7"/>
  <c r="BB52" i="6"/>
  <c r="BB60" i="6"/>
  <c r="BB68" i="6"/>
  <c r="BB76" i="6"/>
  <c r="BB84" i="6"/>
  <c r="BB92" i="6"/>
  <c r="BB100" i="6"/>
  <c r="BB108" i="6"/>
  <c r="BB116" i="6"/>
  <c r="BB124" i="6"/>
  <c r="BB132" i="6"/>
  <c r="BB140" i="6"/>
  <c r="BB148" i="6"/>
  <c r="BB156" i="6"/>
  <c r="BB164" i="6"/>
  <c r="BB172" i="6"/>
  <c r="BB180" i="6"/>
  <c r="BB188" i="6"/>
  <c r="BB196" i="6"/>
  <c r="BB204" i="6"/>
  <c r="BB212" i="6"/>
  <c r="BB220" i="6"/>
  <c r="BB228" i="6"/>
  <c r="BB236" i="6"/>
  <c r="BB244" i="6"/>
  <c r="BB252" i="6"/>
  <c r="BB260" i="6"/>
  <c r="O300" i="7"/>
  <c r="P300" i="7" s="1"/>
  <c r="BB301" i="6"/>
  <c r="O309" i="7"/>
  <c r="BB310" i="6"/>
  <c r="AN7" i="7"/>
  <c r="AJ7" i="7"/>
  <c r="AN8" i="7"/>
  <c r="AM8" i="7"/>
  <c r="X15" i="7"/>
  <c r="AU15" i="7" s="1"/>
  <c r="AM17" i="7"/>
  <c r="I17" i="7"/>
  <c r="AL17" i="7" s="1"/>
  <c r="H17" i="7"/>
  <c r="AK17" i="7" s="1"/>
  <c r="AM21" i="7"/>
  <c r="AO27" i="7"/>
  <c r="BA35" i="7"/>
  <c r="X35" i="7"/>
  <c r="AU35" i="7" s="1"/>
  <c r="BG41" i="7"/>
  <c r="I44" i="7"/>
  <c r="AL44" i="7" s="1"/>
  <c r="O292" i="7"/>
  <c r="V292" i="7" s="1"/>
  <c r="BB293" i="6"/>
  <c r="BG4" i="7"/>
  <c r="H7" i="7"/>
  <c r="AK7" i="7" s="1"/>
  <c r="H8" i="7"/>
  <c r="AK8" i="7" s="1"/>
  <c r="AN16" i="7"/>
  <c r="AM19" i="7"/>
  <c r="AN21" i="7"/>
  <c r="AJ24" i="7"/>
  <c r="X44" i="7"/>
  <c r="AU44" i="7" s="1"/>
  <c r="BA44" i="7"/>
  <c r="AO44" i="7"/>
  <c r="X46" i="7"/>
  <c r="AU46" i="7" s="1"/>
  <c r="AO71" i="7"/>
  <c r="X71" i="7"/>
  <c r="AU71" i="7" s="1"/>
  <c r="BA71" i="7"/>
  <c r="AN39" i="7"/>
  <c r="X40" i="7"/>
  <c r="AU40" i="7" s="1"/>
  <c r="X59" i="7"/>
  <c r="AU59" i="7" s="1"/>
  <c r="AO59" i="7"/>
  <c r="BA40" i="7"/>
  <c r="AJ42" i="7"/>
  <c r="BG47" i="7"/>
  <c r="AO51" i="7"/>
  <c r="AO52" i="7"/>
  <c r="BA52" i="7"/>
  <c r="H67" i="7"/>
  <c r="AK67" i="7" s="1"/>
  <c r="AO70" i="7"/>
  <c r="X70" i="7"/>
  <c r="AU70" i="7" s="1"/>
  <c r="I12" i="7"/>
  <c r="AL12" i="7" s="1"/>
  <c r="I28" i="7"/>
  <c r="AL28" i="7" s="1"/>
  <c r="H35" i="7"/>
  <c r="AK35" i="7" s="1"/>
  <c r="AJ40" i="7"/>
  <c r="I42" i="7"/>
  <c r="AL42" i="7" s="1"/>
  <c r="I45" i="7"/>
  <c r="AL45" i="7" s="1"/>
  <c r="AN45" i="7"/>
  <c r="AJ35" i="7"/>
  <c r="AM42" i="7"/>
  <c r="BA43" i="7"/>
  <c r="AN46" i="7"/>
  <c r="AM46" i="7"/>
  <c r="X52" i="7"/>
  <c r="AU52" i="7" s="1"/>
  <c r="S54" i="7"/>
  <c r="AO69" i="7"/>
  <c r="BA69" i="7"/>
  <c r="X69" i="7"/>
  <c r="AU69" i="7" s="1"/>
  <c r="AO76" i="7"/>
  <c r="BA76" i="7"/>
  <c r="X76" i="7"/>
  <c r="AU76" i="7" s="1"/>
  <c r="AN48" i="7"/>
  <c r="AN53" i="7"/>
  <c r="I53" i="7"/>
  <c r="AL53" i="7" s="1"/>
  <c r="AM53" i="7"/>
  <c r="H53" i="7"/>
  <c r="AK53" i="7" s="1"/>
  <c r="BA58" i="7"/>
  <c r="X67" i="7"/>
  <c r="AU67" i="7" s="1"/>
  <c r="BA67" i="7"/>
  <c r="AO67" i="7"/>
  <c r="H72" i="7"/>
  <c r="AK72" i="7" s="1"/>
  <c r="AM35" i="7"/>
  <c r="AJ43" i="7"/>
  <c r="I43" i="7"/>
  <c r="AL43" i="7" s="1"/>
  <c r="AO47" i="7"/>
  <c r="H10" i="7"/>
  <c r="AK10" i="7" s="1"/>
  <c r="H26" i="7"/>
  <c r="AK26" i="7" s="1"/>
  <c r="H43" i="7"/>
  <c r="AK43" i="7" s="1"/>
  <c r="BG51" i="7"/>
  <c r="AJ65" i="7"/>
  <c r="H65" i="7"/>
  <c r="AK65" i="7" s="1"/>
  <c r="BA70" i="7"/>
  <c r="AO65" i="7"/>
  <c r="X65" i="7"/>
  <c r="AU65" i="7" s="1"/>
  <c r="BA66" i="7"/>
  <c r="X66" i="7"/>
  <c r="AU66" i="7" s="1"/>
  <c r="AN43" i="7"/>
  <c r="BA59" i="7"/>
  <c r="AJ63" i="7"/>
  <c r="H63" i="7"/>
  <c r="AK63" i="7" s="1"/>
  <c r="AN63" i="7"/>
  <c r="AM63" i="7"/>
  <c r="AM67" i="7"/>
  <c r="AJ39" i="7"/>
  <c r="AO43" i="7"/>
  <c r="X58" i="7"/>
  <c r="AU58" i="7" s="1"/>
  <c r="BA61" i="7"/>
  <c r="X61" i="7"/>
  <c r="AU61" i="7" s="1"/>
  <c r="H64" i="7"/>
  <c r="AK64" i="7" s="1"/>
  <c r="H84" i="7"/>
  <c r="AK84" i="7" s="1"/>
  <c r="AJ84" i="7"/>
  <c r="X78" i="7"/>
  <c r="AU78" i="7" s="1"/>
  <c r="AO78" i="7"/>
  <c r="BA78" i="7"/>
  <c r="BA79" i="7"/>
  <c r="X79" i="7"/>
  <c r="AU79" i="7" s="1"/>
  <c r="AO79" i="7"/>
  <c r="X80" i="7"/>
  <c r="AU80" i="7" s="1"/>
  <c r="AO80" i="7"/>
  <c r="AK88" i="7"/>
  <c r="AM88" i="7"/>
  <c r="AJ90" i="7"/>
  <c r="H90" i="7"/>
  <c r="AK90" i="7" s="1"/>
  <c r="AO107" i="7"/>
  <c r="BA107" i="7"/>
  <c r="X107" i="7"/>
  <c r="AU107" i="7" s="1"/>
  <c r="AN58" i="7"/>
  <c r="BA80" i="7"/>
  <c r="H54" i="7"/>
  <c r="AK54" i="7" s="1"/>
  <c r="AM54" i="7"/>
  <c r="AN56" i="7"/>
  <c r="H58" i="7"/>
  <c r="AK58" i="7" s="1"/>
  <c r="BA64" i="7"/>
  <c r="AO64" i="7"/>
  <c r="BG64" i="7"/>
  <c r="I54" i="7"/>
  <c r="AL54" i="7" s="1"/>
  <c r="H56" i="7"/>
  <c r="AK56" i="7" s="1"/>
  <c r="AN57" i="7"/>
  <c r="AM57" i="7"/>
  <c r="I57" i="7"/>
  <c r="AL57" i="7" s="1"/>
  <c r="H57" i="7"/>
  <c r="AK57" i="7" s="1"/>
  <c r="BG78" i="7"/>
  <c r="AM92" i="7"/>
  <c r="AK92" i="7"/>
  <c r="AJ50" i="7"/>
  <c r="I50" i="7"/>
  <c r="AL50" i="7" s="1"/>
  <c r="BG75" i="7"/>
  <c r="S75" i="7"/>
  <c r="AO81" i="7"/>
  <c r="BA81" i="7"/>
  <c r="X81" i="7"/>
  <c r="AU81" i="7" s="1"/>
  <c r="S73" i="7"/>
  <c r="BG73" i="7"/>
  <c r="X92" i="7"/>
  <c r="AU92" i="7" s="1"/>
  <c r="BA92" i="7"/>
  <c r="AK97" i="7"/>
  <c r="AM97" i="7"/>
  <c r="S101" i="7"/>
  <c r="BG101" i="7"/>
  <c r="BA87" i="7"/>
  <c r="X87" i="7"/>
  <c r="AU87" i="7" s="1"/>
  <c r="BA88" i="7"/>
  <c r="X88" i="7"/>
  <c r="AU88" i="7" s="1"/>
  <c r="BG68" i="7"/>
  <c r="BG85" i="7"/>
  <c r="S85" i="7"/>
  <c r="H68" i="7"/>
  <c r="AO84" i="7"/>
  <c r="BA84" i="7"/>
  <c r="X84" i="7"/>
  <c r="AU84" i="7" s="1"/>
  <c r="BG65" i="7"/>
  <c r="AM69" i="7"/>
  <c r="AJ74" i="7"/>
  <c r="H74" i="7"/>
  <c r="AO88" i="7"/>
  <c r="AO89" i="7"/>
  <c r="AJ99" i="7"/>
  <c r="H99" i="7"/>
  <c r="AK99" i="7" s="1"/>
  <c r="H55" i="7"/>
  <c r="AK55" i="7" s="1"/>
  <c r="AM62" i="7"/>
  <c r="AJ66" i="7"/>
  <c r="H69" i="7"/>
  <c r="AK69" i="7" s="1"/>
  <c r="AJ71" i="7"/>
  <c r="H71" i="7"/>
  <c r="S72" i="7"/>
  <c r="AM77" i="7"/>
  <c r="AJ77" i="7"/>
  <c r="AK96" i="7"/>
  <c r="AO111" i="7"/>
  <c r="BA111" i="7"/>
  <c r="X111" i="7"/>
  <c r="AU111" i="7" s="1"/>
  <c r="H77" i="7"/>
  <c r="AK77" i="7" s="1"/>
  <c r="BG81" i="7"/>
  <c r="AO87" i="7"/>
  <c r="AM80" i="7"/>
  <c r="AJ80" i="7"/>
  <c r="AO95" i="7"/>
  <c r="BA95" i="7"/>
  <c r="X95" i="7"/>
  <c r="AU95" i="7" s="1"/>
  <c r="AJ86" i="7"/>
  <c r="AJ102" i="7"/>
  <c r="AM107" i="7"/>
  <c r="AJ107" i="7"/>
  <c r="H107" i="7"/>
  <c r="AK107" i="7" s="1"/>
  <c r="AM94" i="7"/>
  <c r="X102" i="7"/>
  <c r="AU102" i="7" s="1"/>
  <c r="AO102" i="7"/>
  <c r="BA102" i="7"/>
  <c r="AO106" i="7"/>
  <c r="X106" i="7"/>
  <c r="AU106" i="7" s="1"/>
  <c r="S108" i="7"/>
  <c r="BG108" i="7"/>
  <c r="AM86" i="7"/>
  <c r="H81" i="7"/>
  <c r="AK81" i="7" s="1"/>
  <c r="AM83" i="7"/>
  <c r="X97" i="7"/>
  <c r="AU97" i="7" s="1"/>
  <c r="AO97" i="7"/>
  <c r="AO109" i="7"/>
  <c r="BA109" i="7"/>
  <c r="AJ76" i="7"/>
  <c r="H87" i="7"/>
  <c r="AK87" i="7" s="1"/>
  <c r="AJ93" i="7"/>
  <c r="H93" i="7"/>
  <c r="X109" i="7"/>
  <c r="AU109" i="7" s="1"/>
  <c r="AJ138" i="7"/>
  <c r="I138" i="7"/>
  <c r="AL138" i="7" s="1"/>
  <c r="H138" i="7"/>
  <c r="AK138" i="7" s="1"/>
  <c r="AN138" i="7"/>
  <c r="AM138" i="7"/>
  <c r="AO105" i="7"/>
  <c r="S103" i="7"/>
  <c r="BG103" i="7"/>
  <c r="BA113" i="7"/>
  <c r="AO113" i="7"/>
  <c r="BG94" i="7"/>
  <c r="AM100" i="7"/>
  <c r="H100" i="7"/>
  <c r="AK100" i="7" s="1"/>
  <c r="X113" i="7"/>
  <c r="AU113" i="7" s="1"/>
  <c r="BG76" i="7"/>
  <c r="S86" i="7"/>
  <c r="AO91" i="7"/>
  <c r="H79" i="7"/>
  <c r="H91" i="7"/>
  <c r="AK91" i="7" s="1"/>
  <c r="X94" i="7"/>
  <c r="AU94" i="7" s="1"/>
  <c r="AM75" i="7"/>
  <c r="BA93" i="7"/>
  <c r="AO93" i="7"/>
  <c r="S100" i="7"/>
  <c r="AM102" i="7"/>
  <c r="BA106" i="7"/>
  <c r="BA98" i="7"/>
  <c r="X98" i="7"/>
  <c r="AU98" i="7" s="1"/>
  <c r="AM110" i="7"/>
  <c r="AK103" i="7"/>
  <c r="H110" i="7"/>
  <c r="AK110" i="7" s="1"/>
  <c r="AM135" i="7"/>
  <c r="AJ135" i="7"/>
  <c r="I135" i="7"/>
  <c r="AL135" i="7" s="1"/>
  <c r="H135" i="7"/>
  <c r="AK135" i="7" s="1"/>
  <c r="AN135" i="7"/>
  <c r="AJ112" i="7"/>
  <c r="AJ116" i="7"/>
  <c r="BA128" i="7"/>
  <c r="X128" i="7"/>
  <c r="AU128" i="7" s="1"/>
  <c r="AO128" i="7"/>
  <c r="AM164" i="7"/>
  <c r="AJ164" i="7"/>
  <c r="H164" i="7"/>
  <c r="AK164" i="7" s="1"/>
  <c r="AO104" i="7"/>
  <c r="AM127" i="7"/>
  <c r="AJ127" i="7"/>
  <c r="H127" i="7"/>
  <c r="AK127" i="7" s="1"/>
  <c r="S142" i="7"/>
  <c r="BG142" i="7"/>
  <c r="AM112" i="7"/>
  <c r="AK114" i="7"/>
  <c r="AM115" i="7"/>
  <c r="H116" i="7"/>
  <c r="AK116" i="7" s="1"/>
  <c r="AJ118" i="7"/>
  <c r="H118" i="7"/>
  <c r="AK118" i="7" s="1"/>
  <c r="AM118" i="7"/>
  <c r="S120" i="7"/>
  <c r="BG120" i="7"/>
  <c r="I127" i="7"/>
  <c r="AL127" i="7" s="1"/>
  <c r="AM113" i="7"/>
  <c r="AN119" i="7"/>
  <c r="AM119" i="7"/>
  <c r="H119" i="7"/>
  <c r="AK119" i="7" s="1"/>
  <c r="X127" i="7"/>
  <c r="AU127" i="7" s="1"/>
  <c r="AO127" i="7"/>
  <c r="I119" i="7"/>
  <c r="AL119" i="7" s="1"/>
  <c r="BG102" i="7"/>
  <c r="AJ106" i="7"/>
  <c r="BA121" i="7"/>
  <c r="X104" i="7"/>
  <c r="AU104" i="7" s="1"/>
  <c r="BG107" i="7"/>
  <c r="AN121" i="7"/>
  <c r="AM121" i="7"/>
  <c r="AJ121" i="7"/>
  <c r="AN127" i="7"/>
  <c r="AM136" i="7"/>
  <c r="AN136" i="7"/>
  <c r="AJ136" i="7"/>
  <c r="H136" i="7"/>
  <c r="AK136" i="7" s="1"/>
  <c r="AN147" i="7"/>
  <c r="H147" i="7"/>
  <c r="AK147" i="7" s="1"/>
  <c r="AJ147" i="7"/>
  <c r="I147" i="7"/>
  <c r="AL147" i="7" s="1"/>
  <c r="S119" i="7"/>
  <c r="BA123" i="7"/>
  <c r="X123" i="7"/>
  <c r="AU123" i="7" s="1"/>
  <c r="AO126" i="7"/>
  <c r="BA126" i="7"/>
  <c r="X126" i="7"/>
  <c r="AU126" i="7" s="1"/>
  <c r="AM106" i="7"/>
  <c r="S116" i="7"/>
  <c r="S117" i="7"/>
  <c r="I121" i="7"/>
  <c r="AL121" i="7" s="1"/>
  <c r="BA127" i="7"/>
  <c r="AK105" i="7"/>
  <c r="AO114" i="7"/>
  <c r="BA114" i="7"/>
  <c r="X114" i="7"/>
  <c r="AU114" i="7" s="1"/>
  <c r="BA115" i="7"/>
  <c r="AO125" i="7"/>
  <c r="BA125" i="7"/>
  <c r="X136" i="7"/>
  <c r="AU136" i="7" s="1"/>
  <c r="AO136" i="7"/>
  <c r="BA136" i="7"/>
  <c r="S141" i="7"/>
  <c r="BG141" i="7"/>
  <c r="AM109" i="7"/>
  <c r="X110" i="7"/>
  <c r="AU110" i="7" s="1"/>
  <c r="AM111" i="7"/>
  <c r="X112" i="7"/>
  <c r="AU112" i="7" s="1"/>
  <c r="AO134" i="7"/>
  <c r="BA134" i="7"/>
  <c r="X134" i="7"/>
  <c r="AU134" i="7" s="1"/>
  <c r="X115" i="7"/>
  <c r="AU115" i="7" s="1"/>
  <c r="X125" i="7"/>
  <c r="AU125" i="7" s="1"/>
  <c r="AM108" i="7"/>
  <c r="X121" i="7"/>
  <c r="AU121" i="7" s="1"/>
  <c r="X122" i="7"/>
  <c r="AU122" i="7" s="1"/>
  <c r="BA122" i="7"/>
  <c r="AO123" i="7"/>
  <c r="AO124" i="7"/>
  <c r="AN139" i="7"/>
  <c r="AM139" i="7"/>
  <c r="AJ139" i="7"/>
  <c r="I139" i="7"/>
  <c r="AL139" i="7" s="1"/>
  <c r="H139" i="7"/>
  <c r="AK139" i="7" s="1"/>
  <c r="AO193" i="7"/>
  <c r="BA193" i="7"/>
  <c r="X193" i="7"/>
  <c r="AU193" i="7" s="1"/>
  <c r="AN140" i="7"/>
  <c r="AM140" i="7"/>
  <c r="I140" i="7"/>
  <c r="AL140" i="7" s="1"/>
  <c r="I126" i="7"/>
  <c r="AL126" i="7" s="1"/>
  <c r="X129" i="7"/>
  <c r="AU129" i="7" s="1"/>
  <c r="H140" i="7"/>
  <c r="AK140" i="7" s="1"/>
  <c r="AN141" i="7"/>
  <c r="AM141" i="7"/>
  <c r="I141" i="7"/>
  <c r="AL141" i="7" s="1"/>
  <c r="AJ126" i="7"/>
  <c r="BA129" i="7"/>
  <c r="X132" i="7"/>
  <c r="AU132" i="7" s="1"/>
  <c r="S140" i="7"/>
  <c r="BG140" i="7"/>
  <c r="X151" i="7"/>
  <c r="AU151" i="7" s="1"/>
  <c r="I125" i="7"/>
  <c r="AL125" i="7" s="1"/>
  <c r="S148" i="7"/>
  <c r="BG148" i="7"/>
  <c r="BG121" i="7"/>
  <c r="AJ125" i="7"/>
  <c r="AM126" i="7"/>
  <c r="AJ131" i="7"/>
  <c r="X133" i="7"/>
  <c r="AU133" i="7" s="1"/>
  <c r="AN146" i="7"/>
  <c r="AM146" i="7"/>
  <c r="H146" i="7"/>
  <c r="AK146" i="7" s="1"/>
  <c r="S147" i="7"/>
  <c r="BG147" i="7"/>
  <c r="BG126" i="7"/>
  <c r="AJ129" i="7"/>
  <c r="AO163" i="7"/>
  <c r="BA163" i="7"/>
  <c r="X163" i="7"/>
  <c r="AU163" i="7" s="1"/>
  <c r="H129" i="7"/>
  <c r="AK129" i="7" s="1"/>
  <c r="AO137" i="7"/>
  <c r="AN145" i="7"/>
  <c r="AM145" i="7"/>
  <c r="AJ145" i="7"/>
  <c r="I145" i="7"/>
  <c r="AL145" i="7" s="1"/>
  <c r="H145" i="7"/>
  <c r="AK145" i="7" s="1"/>
  <c r="S146" i="7"/>
  <c r="BG146" i="7"/>
  <c r="AO173" i="7"/>
  <c r="BA173" i="7"/>
  <c r="X173" i="7"/>
  <c r="AU173" i="7" s="1"/>
  <c r="AM125" i="7"/>
  <c r="I129" i="7"/>
  <c r="AL129" i="7" s="1"/>
  <c r="AN130" i="7"/>
  <c r="AM130" i="7"/>
  <c r="H131" i="7"/>
  <c r="AK131" i="7" s="1"/>
  <c r="AM131" i="7"/>
  <c r="BA135" i="7"/>
  <c r="AJ140" i="7"/>
  <c r="AJ141" i="7"/>
  <c r="AM129" i="7"/>
  <c r="I131" i="7"/>
  <c r="AL131" i="7" s="1"/>
  <c r="AO132" i="7"/>
  <c r="BA143" i="7"/>
  <c r="X143" i="7"/>
  <c r="AU143" i="7" s="1"/>
  <c r="AO143" i="7"/>
  <c r="AO145" i="7"/>
  <c r="BA145" i="7"/>
  <c r="X145" i="7"/>
  <c r="AU145" i="7" s="1"/>
  <c r="I123" i="7"/>
  <c r="AL123" i="7" s="1"/>
  <c r="H128" i="7"/>
  <c r="AK128" i="7" s="1"/>
  <c r="I130" i="7"/>
  <c r="AL130" i="7" s="1"/>
  <c r="AO131" i="7"/>
  <c r="AO133" i="7"/>
  <c r="BA137" i="7"/>
  <c r="BA138" i="7"/>
  <c r="X138" i="7"/>
  <c r="AU138" i="7" s="1"/>
  <c r="BA144" i="7"/>
  <c r="X144" i="7"/>
  <c r="AU144" i="7" s="1"/>
  <c r="AO144" i="7"/>
  <c r="BA151" i="7"/>
  <c r="S130" i="7"/>
  <c r="BG130" i="7"/>
  <c r="X135" i="7"/>
  <c r="AU135" i="7" s="1"/>
  <c r="AN157" i="7"/>
  <c r="AM157" i="7"/>
  <c r="AJ157" i="7"/>
  <c r="H157" i="7"/>
  <c r="AK157" i="7" s="1"/>
  <c r="S160" i="7"/>
  <c r="BG160" i="7"/>
  <c r="AJ152" i="7"/>
  <c r="S171" i="7"/>
  <c r="BG171" i="7"/>
  <c r="AN170" i="7"/>
  <c r="AM170" i="7"/>
  <c r="AJ170" i="7"/>
  <c r="AM154" i="7"/>
  <c r="BA157" i="7"/>
  <c r="AM175" i="7"/>
  <c r="I175" i="7"/>
  <c r="AL175" i="7" s="1"/>
  <c r="AJ151" i="7"/>
  <c r="AM152" i="7"/>
  <c r="H154" i="7"/>
  <c r="AK154" i="7" s="1"/>
  <c r="AN154" i="7"/>
  <c r="I170" i="7"/>
  <c r="AL170" i="7" s="1"/>
  <c r="H175" i="7"/>
  <c r="AK175" i="7" s="1"/>
  <c r="BA180" i="7"/>
  <c r="X180" i="7"/>
  <c r="AU180" i="7" s="1"/>
  <c r="AO180" i="7"/>
  <c r="AN188" i="7"/>
  <c r="AM188" i="7"/>
  <c r="AJ188" i="7"/>
  <c r="I188" i="7"/>
  <c r="AL188" i="7" s="1"/>
  <c r="X149" i="7"/>
  <c r="AU149" i="7" s="1"/>
  <c r="X164" i="7"/>
  <c r="AU164" i="7" s="1"/>
  <c r="X170" i="7"/>
  <c r="AU170" i="7" s="1"/>
  <c r="AO170" i="7"/>
  <c r="I134" i="7"/>
  <c r="AL134" i="7" s="1"/>
  <c r="I150" i="7"/>
  <c r="AL150" i="7" s="1"/>
  <c r="BA150" i="7"/>
  <c r="AM153" i="7"/>
  <c r="X154" i="7"/>
  <c r="AU154" i="7" s="1"/>
  <c r="AO154" i="7"/>
  <c r="AM161" i="7"/>
  <c r="S179" i="7"/>
  <c r="BG179" i="7"/>
  <c r="AJ134" i="7"/>
  <c r="H144" i="7"/>
  <c r="AK144" i="7" s="1"/>
  <c r="AJ150" i="7"/>
  <c r="AM151" i="7"/>
  <c r="BA156" i="7"/>
  <c r="X156" i="7"/>
  <c r="AU156" i="7" s="1"/>
  <c r="X157" i="7"/>
  <c r="AU157" i="7" s="1"/>
  <c r="AJ175" i="7"/>
  <c r="S207" i="7"/>
  <c r="BG207" i="7"/>
  <c r="BG151" i="7"/>
  <c r="S152" i="7"/>
  <c r="S159" i="7"/>
  <c r="S165" i="7"/>
  <c r="AO169" i="7"/>
  <c r="BA169" i="7"/>
  <c r="AN175" i="7"/>
  <c r="AM158" i="7"/>
  <c r="H158" i="7"/>
  <c r="AK158" i="7" s="1"/>
  <c r="AJ161" i="7"/>
  <c r="I161" i="7"/>
  <c r="AL161" i="7" s="1"/>
  <c r="H161" i="7"/>
  <c r="AK161" i="7" s="1"/>
  <c r="AM134" i="7"/>
  <c r="H143" i="7"/>
  <c r="AK143" i="7" s="1"/>
  <c r="AM150" i="7"/>
  <c r="S153" i="7"/>
  <c r="BG153" i="7"/>
  <c r="S155" i="7"/>
  <c r="I158" i="7"/>
  <c r="AL158" i="7" s="1"/>
  <c r="AO168" i="7"/>
  <c r="BA168" i="7"/>
  <c r="X169" i="7"/>
  <c r="AU169" i="7" s="1"/>
  <c r="H132" i="7"/>
  <c r="AK132" i="7" s="1"/>
  <c r="I143" i="7"/>
  <c r="AL143" i="7" s="1"/>
  <c r="H148" i="7"/>
  <c r="AK148" i="7" s="1"/>
  <c r="AO174" i="7"/>
  <c r="BA174" i="7"/>
  <c r="AN176" i="7"/>
  <c r="AM176" i="7"/>
  <c r="AJ176" i="7"/>
  <c r="I176" i="7"/>
  <c r="AL176" i="7" s="1"/>
  <c r="H176" i="7"/>
  <c r="AK176" i="7" s="1"/>
  <c r="BA158" i="7"/>
  <c r="AM178" i="7"/>
  <c r="BA186" i="7"/>
  <c r="X186" i="7"/>
  <c r="AU186" i="7" s="1"/>
  <c r="S189" i="7"/>
  <c r="BG189" i="7"/>
  <c r="AO187" i="7"/>
  <c r="BA187" i="7"/>
  <c r="AO200" i="7"/>
  <c r="BA200" i="7"/>
  <c r="X200" i="7"/>
  <c r="AU200" i="7" s="1"/>
  <c r="I169" i="7"/>
  <c r="AL169" i="7" s="1"/>
  <c r="H174" i="7"/>
  <c r="AK174" i="7" s="1"/>
  <c r="H178" i="7"/>
  <c r="AK178" i="7" s="1"/>
  <c r="X188" i="7"/>
  <c r="AU188" i="7" s="1"/>
  <c r="AM202" i="7"/>
  <c r="AN202" i="7"/>
  <c r="AJ202" i="7"/>
  <c r="S208" i="7"/>
  <c r="BG208" i="7"/>
  <c r="AJ169" i="7"/>
  <c r="I174" i="7"/>
  <c r="AL174" i="7" s="1"/>
  <c r="AO176" i="7"/>
  <c r="BA176" i="7"/>
  <c r="I178" i="7"/>
  <c r="AL178" i="7" s="1"/>
  <c r="H202" i="7"/>
  <c r="AK202" i="7" s="1"/>
  <c r="X167" i="7"/>
  <c r="AU167" i="7" s="1"/>
  <c r="H168" i="7"/>
  <c r="AK168" i="7" s="1"/>
  <c r="BG170" i="7"/>
  <c r="AJ174" i="7"/>
  <c r="S195" i="7"/>
  <c r="BG195" i="7"/>
  <c r="I202" i="7"/>
  <c r="AL202" i="7" s="1"/>
  <c r="AO209" i="7"/>
  <c r="BA209" i="7"/>
  <c r="X209" i="7"/>
  <c r="AU209" i="7" s="1"/>
  <c r="AJ163" i="7"/>
  <c r="I168" i="7"/>
  <c r="AL168" i="7" s="1"/>
  <c r="X172" i="7"/>
  <c r="AU172" i="7" s="1"/>
  <c r="H173" i="7"/>
  <c r="AK173" i="7" s="1"/>
  <c r="AN177" i="7"/>
  <c r="AO186" i="7"/>
  <c r="X187" i="7"/>
  <c r="AU187" i="7" s="1"/>
  <c r="AO192" i="7"/>
  <c r="BA192" i="7"/>
  <c r="X192" i="7"/>
  <c r="AU192" i="7" s="1"/>
  <c r="X227" i="7"/>
  <c r="AU227" i="7" s="1"/>
  <c r="AO227" i="7"/>
  <c r="AM169" i="7"/>
  <c r="AO181" i="7"/>
  <c r="BA181" i="7"/>
  <c r="X181" i="7"/>
  <c r="AU181" i="7" s="1"/>
  <c r="AO219" i="7"/>
  <c r="BA219" i="7"/>
  <c r="I162" i="7"/>
  <c r="AL162" i="7" s="1"/>
  <c r="X166" i="7"/>
  <c r="AU166" i="7" s="1"/>
  <c r="H167" i="7"/>
  <c r="AK167" i="7" s="1"/>
  <c r="BG169" i="7"/>
  <c r="AJ173" i="7"/>
  <c r="AM174" i="7"/>
  <c r="S175" i="7"/>
  <c r="X176" i="7"/>
  <c r="AU176" i="7" s="1"/>
  <c r="AM182" i="7"/>
  <c r="AJ182" i="7"/>
  <c r="I182" i="7"/>
  <c r="AL182" i="7" s="1"/>
  <c r="H182" i="7"/>
  <c r="AK182" i="7" s="1"/>
  <c r="AN183" i="7"/>
  <c r="AM183" i="7"/>
  <c r="AN194" i="7"/>
  <c r="AM194" i="7"/>
  <c r="AJ194" i="7"/>
  <c r="I167" i="7"/>
  <c r="AL167" i="7" s="1"/>
  <c r="BG174" i="7"/>
  <c r="S178" i="7"/>
  <c r="AO182" i="7"/>
  <c r="BA182" i="7"/>
  <c r="S184" i="7"/>
  <c r="BG184" i="7"/>
  <c r="X219" i="7"/>
  <c r="AU219" i="7" s="1"/>
  <c r="I156" i="7"/>
  <c r="AL156" i="7" s="1"/>
  <c r="BG163" i="7"/>
  <c r="AJ167" i="7"/>
  <c r="AM168" i="7"/>
  <c r="I172" i="7"/>
  <c r="AL172" i="7" s="1"/>
  <c r="H177" i="7"/>
  <c r="AK177" i="7" s="1"/>
  <c r="I183" i="7"/>
  <c r="AL183" i="7" s="1"/>
  <c r="I194" i="7"/>
  <c r="AL194" i="7" s="1"/>
  <c r="AO210" i="7"/>
  <c r="X210" i="7"/>
  <c r="AU210" i="7" s="1"/>
  <c r="BA210" i="7"/>
  <c r="H166" i="7"/>
  <c r="AK166" i="7" s="1"/>
  <c r="AM173" i="7"/>
  <c r="I177" i="7"/>
  <c r="AL177" i="7" s="1"/>
  <c r="S183" i="7"/>
  <c r="BG183" i="7"/>
  <c r="X194" i="7"/>
  <c r="AU194" i="7" s="1"/>
  <c r="AO194" i="7"/>
  <c r="AN197" i="7"/>
  <c r="AJ197" i="7"/>
  <c r="H155" i="7"/>
  <c r="AK155" i="7" s="1"/>
  <c r="AM162" i="7"/>
  <c r="I166" i="7"/>
  <c r="AL166" i="7" s="1"/>
  <c r="H171" i="7"/>
  <c r="AK171" i="7" s="1"/>
  <c r="BA188" i="7"/>
  <c r="H197" i="7"/>
  <c r="AK197" i="7" s="1"/>
  <c r="X182" i="7"/>
  <c r="AU182" i="7" s="1"/>
  <c r="I197" i="7"/>
  <c r="AL197" i="7" s="1"/>
  <c r="AO215" i="7"/>
  <c r="X215" i="7"/>
  <c r="AU215" i="7" s="1"/>
  <c r="BA215" i="7"/>
  <c r="S197" i="7"/>
  <c r="BG197" i="7"/>
  <c r="H193" i="7"/>
  <c r="AK193" i="7" s="1"/>
  <c r="BG223" i="7"/>
  <c r="S223" i="7"/>
  <c r="I193" i="7"/>
  <c r="AL193" i="7" s="1"/>
  <c r="X212" i="7"/>
  <c r="AU212" i="7" s="1"/>
  <c r="BA212" i="7"/>
  <c r="AO212" i="7"/>
  <c r="AJ193" i="7"/>
  <c r="X199" i="7"/>
  <c r="AU199" i="7" s="1"/>
  <c r="I187" i="7"/>
  <c r="AL187" i="7" s="1"/>
  <c r="X191" i="7"/>
  <c r="AU191" i="7" s="1"/>
  <c r="H192" i="7"/>
  <c r="AK192" i="7" s="1"/>
  <c r="BG194" i="7"/>
  <c r="AM201" i="7"/>
  <c r="AJ201" i="7"/>
  <c r="S202" i="7"/>
  <c r="AO214" i="7"/>
  <c r="BA214" i="7"/>
  <c r="H181" i="7"/>
  <c r="AK181" i="7" s="1"/>
  <c r="AJ187" i="7"/>
  <c r="I192" i="7"/>
  <c r="AL192" i="7" s="1"/>
  <c r="X196" i="7"/>
  <c r="AU196" i="7" s="1"/>
  <c r="H201" i="7"/>
  <c r="AK201" i="7" s="1"/>
  <c r="I181" i="7"/>
  <c r="AL181" i="7" s="1"/>
  <c r="X185" i="7"/>
  <c r="AU185" i="7" s="1"/>
  <c r="H186" i="7"/>
  <c r="AK186" i="7" s="1"/>
  <c r="BG188" i="7"/>
  <c r="AJ192" i="7"/>
  <c r="AM193" i="7"/>
  <c r="AJ198" i="7"/>
  <c r="I201" i="7"/>
  <c r="AL201" i="7" s="1"/>
  <c r="X218" i="7"/>
  <c r="AU218" i="7" s="1"/>
  <c r="BA218" i="7"/>
  <c r="AO247" i="7"/>
  <c r="X247" i="7"/>
  <c r="AU247" i="7" s="1"/>
  <c r="BA247" i="7"/>
  <c r="X190" i="7"/>
  <c r="AU190" i="7" s="1"/>
  <c r="BG193" i="7"/>
  <c r="X214" i="7"/>
  <c r="AU214" i="7" s="1"/>
  <c r="BG224" i="7"/>
  <c r="S224" i="7"/>
  <c r="AM187" i="7"/>
  <c r="H196" i="7"/>
  <c r="AK196" i="7" s="1"/>
  <c r="AO199" i="7"/>
  <c r="AO203" i="7"/>
  <c r="I180" i="7"/>
  <c r="AL180" i="7" s="1"/>
  <c r="H185" i="7"/>
  <c r="AK185" i="7" s="1"/>
  <c r="BG187" i="7"/>
  <c r="AJ191" i="7"/>
  <c r="AM192" i="7"/>
  <c r="I196" i="7"/>
  <c r="AL196" i="7" s="1"/>
  <c r="AM198" i="7"/>
  <c r="BA201" i="7"/>
  <c r="BG212" i="7"/>
  <c r="AO218" i="7"/>
  <c r="BG222" i="7"/>
  <c r="S222" i="7"/>
  <c r="AM181" i="7"/>
  <c r="I185" i="7"/>
  <c r="AL185" i="7" s="1"/>
  <c r="H190" i="7"/>
  <c r="AK190" i="7" s="1"/>
  <c r="AJ196" i="7"/>
  <c r="X204" i="7"/>
  <c r="AU204" i="7" s="1"/>
  <c r="BG206" i="7"/>
  <c r="S206" i="7"/>
  <c r="X235" i="7"/>
  <c r="AU235" i="7" s="1"/>
  <c r="BA235" i="7"/>
  <c r="AO235" i="7"/>
  <c r="H179" i="7"/>
  <c r="AK179" i="7" s="1"/>
  <c r="AM186" i="7"/>
  <c r="I198" i="7"/>
  <c r="AL198" i="7" s="1"/>
  <c r="H198" i="7"/>
  <c r="AK198" i="7" s="1"/>
  <c r="BA203" i="7"/>
  <c r="AO211" i="7"/>
  <c r="X211" i="7"/>
  <c r="AU211" i="7" s="1"/>
  <c r="BA211" i="7"/>
  <c r="X201" i="7"/>
  <c r="AU201" i="7" s="1"/>
  <c r="BA213" i="7"/>
  <c r="AO213" i="7"/>
  <c r="BA232" i="7"/>
  <c r="AO232" i="7"/>
  <c r="BG234" i="7"/>
  <c r="S234" i="7"/>
  <c r="AO242" i="7"/>
  <c r="X242" i="7"/>
  <c r="AU242" i="7" s="1"/>
  <c r="X278" i="7"/>
  <c r="AU278" i="7" s="1"/>
  <c r="AO278" i="7"/>
  <c r="BA278" i="7"/>
  <c r="BG230" i="7"/>
  <c r="BA216" i="7"/>
  <c r="S217" i="7"/>
  <c r="X221" i="7"/>
  <c r="AU221" i="7" s="1"/>
  <c r="X240" i="7"/>
  <c r="AU240" i="7" s="1"/>
  <c r="BA240" i="7"/>
  <c r="BA242" i="7"/>
  <c r="X245" i="7"/>
  <c r="AU245" i="7" s="1"/>
  <c r="BA245" i="7"/>
  <c r="AO245" i="7"/>
  <c r="AO256" i="7"/>
  <c r="X256" i="7"/>
  <c r="AU256" i="7" s="1"/>
  <c r="BA256" i="7"/>
  <c r="I200" i="7"/>
  <c r="AL200" i="7" s="1"/>
  <c r="X216" i="7"/>
  <c r="AU216" i="7" s="1"/>
  <c r="X230" i="7"/>
  <c r="AU230" i="7" s="1"/>
  <c r="S268" i="7"/>
  <c r="BG268" i="7"/>
  <c r="AJ200" i="7"/>
  <c r="AO237" i="7"/>
  <c r="X237" i="7"/>
  <c r="AU237" i="7" s="1"/>
  <c r="BA260" i="7"/>
  <c r="AO260" i="7"/>
  <c r="X260" i="7"/>
  <c r="AU260" i="7" s="1"/>
  <c r="AO240" i="7"/>
  <c r="BG245" i="7"/>
  <c r="AO248" i="7"/>
  <c r="X248" i="7"/>
  <c r="AU248" i="7" s="1"/>
  <c r="BA248" i="7"/>
  <c r="AO230" i="7"/>
  <c r="BA246" i="7"/>
  <c r="AO246" i="7"/>
  <c r="BA229" i="7"/>
  <c r="X246" i="7"/>
  <c r="AU246" i="7" s="1"/>
  <c r="X228" i="7"/>
  <c r="AU228" i="7" s="1"/>
  <c r="BG229" i="7"/>
  <c r="X231" i="7"/>
  <c r="AU231" i="7" s="1"/>
  <c r="BG239" i="7"/>
  <c r="S239" i="7"/>
  <c r="BA241" i="7"/>
  <c r="AO241" i="7"/>
  <c r="X241" i="7"/>
  <c r="AU241" i="7" s="1"/>
  <c r="X259" i="7"/>
  <c r="AU259" i="7" s="1"/>
  <c r="BA259" i="7"/>
  <c r="X275" i="7"/>
  <c r="AU275" i="7" s="1"/>
  <c r="BA275" i="7"/>
  <c r="BG241" i="7"/>
  <c r="BA243" i="7"/>
  <c r="S250" i="7"/>
  <c r="X251" i="7"/>
  <c r="AU251" i="7" s="1"/>
  <c r="BG256" i="7"/>
  <c r="AO259" i="7"/>
  <c r="BG263" i="7"/>
  <c r="S263" i="7"/>
  <c r="BA270" i="7"/>
  <c r="AO270" i="7"/>
  <c r="X267" i="7"/>
  <c r="AU267" i="7" s="1"/>
  <c r="BA267" i="7"/>
  <c r="AO267" i="7"/>
  <c r="BA233" i="7"/>
  <c r="X243" i="7"/>
  <c r="AU243" i="7" s="1"/>
  <c r="BA249" i="7"/>
  <c r="X238" i="7"/>
  <c r="AU238" i="7" s="1"/>
  <c r="BA244" i="7"/>
  <c r="X233" i="7"/>
  <c r="AU233" i="7" s="1"/>
  <c r="X249" i="7"/>
  <c r="AU249" i="7" s="1"/>
  <c r="AO251" i="7"/>
  <c r="BA252" i="7"/>
  <c r="AO253" i="7"/>
  <c r="AO262" i="7"/>
  <c r="X262" i="7"/>
  <c r="AU262" i="7" s="1"/>
  <c r="X270" i="7"/>
  <c r="AU270" i="7" s="1"/>
  <c r="X244" i="7"/>
  <c r="AU244" i="7" s="1"/>
  <c r="S269" i="7"/>
  <c r="BG269" i="7"/>
  <c r="BA279" i="7"/>
  <c r="AO279" i="7"/>
  <c r="X279" i="7"/>
  <c r="AU279" i="7" s="1"/>
  <c r="BG258" i="7"/>
  <c r="S258" i="7"/>
  <c r="X264" i="7"/>
  <c r="AU264" i="7" s="1"/>
  <c r="BA264" i="7"/>
  <c r="X274" i="7"/>
  <c r="AU274" i="7" s="1"/>
  <c r="BA274" i="7"/>
  <c r="AO274" i="7"/>
  <c r="BA277" i="7"/>
  <c r="AO277" i="7"/>
  <c r="AO264" i="7"/>
  <c r="X254" i="7"/>
  <c r="AU254" i="7" s="1"/>
  <c r="X277" i="7"/>
  <c r="AU277" i="7" s="1"/>
  <c r="BA261" i="7"/>
  <c r="BA266" i="7"/>
  <c r="AO296" i="7"/>
  <c r="X296" i="7"/>
  <c r="AU296" i="7" s="1"/>
  <c r="BA296" i="7"/>
  <c r="BA299" i="7"/>
  <c r="AO299" i="7"/>
  <c r="BG308" i="7"/>
  <c r="S308" i="7"/>
  <c r="BG260" i="7"/>
  <c r="X286" i="7"/>
  <c r="AU286" i="7" s="1"/>
  <c r="BA293" i="7"/>
  <c r="X293" i="7"/>
  <c r="AU293" i="7" s="1"/>
  <c r="BA287" i="7"/>
  <c r="AO287" i="7"/>
  <c r="S294" i="7"/>
  <c r="BG294" i="7"/>
  <c r="X299" i="7"/>
  <c r="AU299" i="7" s="1"/>
  <c r="BA272" i="7"/>
  <c r="X295" i="7"/>
  <c r="AU295" i="7" s="1"/>
  <c r="AO302" i="7"/>
  <c r="X302" i="7"/>
  <c r="AU302" i="7" s="1"/>
  <c r="AO283" i="7"/>
  <c r="X287" i="7"/>
  <c r="AU287" i="7" s="1"/>
  <c r="BG282" i="7"/>
  <c r="AO295" i="7"/>
  <c r="S265" i="7"/>
  <c r="AO273" i="7"/>
  <c r="S284" i="7"/>
  <c r="BA290" i="7"/>
  <c r="AO292" i="7"/>
  <c r="BA298" i="7"/>
  <c r="X298" i="7"/>
  <c r="AU298" i="7" s="1"/>
  <c r="X288" i="7"/>
  <c r="AU288" i="7" s="1"/>
  <c r="AO293" i="7"/>
  <c r="X272" i="7"/>
  <c r="AU272" i="7" s="1"/>
  <c r="S280" i="7"/>
  <c r="X282" i="7"/>
  <c r="AU282" i="7" s="1"/>
  <c r="AO298" i="7"/>
  <c r="BG299" i="7"/>
  <c r="BA302" i="7"/>
  <c r="BA286" i="7"/>
  <c r="AO288" i="7"/>
  <c r="S271" i="7"/>
  <c r="BG295" i="7"/>
  <c r="X297" i="7"/>
  <c r="AU297" i="7" s="1"/>
  <c r="AO297" i="7"/>
  <c r="BA297" i="7"/>
  <c r="S300" i="7"/>
  <c r="BG300" i="7"/>
  <c r="BA307" i="7"/>
  <c r="AO307" i="7"/>
  <c r="X307" i="7"/>
  <c r="AU307" i="7" s="1"/>
  <c r="X281" i="7"/>
  <c r="AU281" i="7" s="1"/>
  <c r="BA281" i="7"/>
  <c r="BA283" i="7"/>
  <c r="AO285" i="7"/>
  <c r="X285" i="7"/>
  <c r="AU285" i="7" s="1"/>
  <c r="X289" i="7"/>
  <c r="AU289" i="7" s="1"/>
  <c r="BG310" i="7"/>
  <c r="S310" i="7"/>
  <c r="BA276" i="7"/>
  <c r="AO276" i="7"/>
  <c r="AO304" i="7"/>
  <c r="S303" i="7"/>
  <c r="BA309" i="7"/>
  <c r="BG309" i="7"/>
  <c r="BI270" i="7" l="1"/>
  <c r="BH270" i="7"/>
  <c r="BK270" i="7"/>
  <c r="U270" i="7"/>
  <c r="BI187" i="7"/>
  <c r="U187" i="7"/>
  <c r="BD302" i="7"/>
  <c r="AR302" i="7"/>
  <c r="AR227" i="7"/>
  <c r="BD227" i="7"/>
  <c r="BK309" i="7"/>
  <c r="U309" i="7"/>
  <c r="BI309" i="7"/>
  <c r="BH309" i="7"/>
  <c r="BJ6" i="7"/>
  <c r="Y6" i="7"/>
  <c r="AV6" i="7" s="1"/>
  <c r="AA6" i="7"/>
  <c r="AX6" i="7" s="1"/>
  <c r="AY6" i="7" s="1"/>
  <c r="Z6" i="7"/>
  <c r="AW6" i="7" s="1"/>
  <c r="T6" i="7"/>
  <c r="BD149" i="7"/>
  <c r="AR149" i="7"/>
  <c r="BD199" i="7"/>
  <c r="AR199" i="7"/>
  <c r="BD223" i="7"/>
  <c r="AR223" i="7"/>
  <c r="U197" i="7"/>
  <c r="BI197" i="7"/>
  <c r="BK197" i="7"/>
  <c r="BH197" i="7"/>
  <c r="AR248" i="7"/>
  <c r="BD248" i="7"/>
  <c r="AR189" i="7"/>
  <c r="BD189" i="7"/>
  <c r="U239" i="7"/>
  <c r="BK239" i="7"/>
  <c r="BI239" i="7"/>
  <c r="BK255" i="7"/>
  <c r="BI255" i="7"/>
  <c r="U255" i="7"/>
  <c r="BH255" i="7"/>
  <c r="T267" i="7"/>
  <c r="BJ267" i="7"/>
  <c r="AA267" i="7"/>
  <c r="AX267" i="7" s="1"/>
  <c r="AY267" i="7" s="1"/>
  <c r="Z267" i="7"/>
  <c r="AW267" i="7" s="1"/>
  <c r="Y267" i="7"/>
  <c r="AV267" i="7" s="1"/>
  <c r="BI95" i="7"/>
  <c r="BH95" i="7"/>
  <c r="BK95" i="7"/>
  <c r="U95" i="7"/>
  <c r="AR127" i="7"/>
  <c r="BD127" i="7"/>
  <c r="BJ120" i="7"/>
  <c r="Z120" i="7"/>
  <c r="AW120" i="7" s="1"/>
  <c r="AA120" i="7"/>
  <c r="AX120" i="7" s="1"/>
  <c r="AY120" i="7" s="1"/>
  <c r="Y120" i="7"/>
  <c r="AV120" i="7" s="1"/>
  <c r="T120" i="7"/>
  <c r="BK247" i="7"/>
  <c r="BI247" i="7"/>
  <c r="BH247" i="7"/>
  <c r="U247" i="7"/>
  <c r="AR179" i="7"/>
  <c r="BD179" i="7"/>
  <c r="AR102" i="7"/>
  <c r="BD102" i="7"/>
  <c r="BJ306" i="7"/>
  <c r="AA306" i="7"/>
  <c r="AX306" i="7" s="1"/>
  <c r="AY306" i="7" s="1"/>
  <c r="Z306" i="7"/>
  <c r="AW306" i="7" s="1"/>
  <c r="Y306" i="7"/>
  <c r="AV306" i="7" s="1"/>
  <c r="T306" i="7"/>
  <c r="BD94" i="7"/>
  <c r="AR94" i="7"/>
  <c r="AA224" i="7"/>
  <c r="AX224" i="7" s="1"/>
  <c r="AY224" i="7" s="1"/>
  <c r="Z224" i="7"/>
  <c r="AW224" i="7" s="1"/>
  <c r="BJ224" i="7"/>
  <c r="Y224" i="7"/>
  <c r="AV224" i="7" s="1"/>
  <c r="T224" i="7"/>
  <c r="BH157" i="7"/>
  <c r="BK157" i="7"/>
  <c r="BI157" i="7"/>
  <c r="U157" i="7"/>
  <c r="U207" i="7"/>
  <c r="BI207" i="7"/>
  <c r="BH207" i="7"/>
  <c r="BK207" i="7"/>
  <c r="Z253" i="7"/>
  <c r="AW253" i="7" s="1"/>
  <c r="Y253" i="7"/>
  <c r="AV253" i="7" s="1"/>
  <c r="AA253" i="7"/>
  <c r="AX253" i="7" s="1"/>
  <c r="AY253" i="7" s="1"/>
  <c r="BJ253" i="7"/>
  <c r="T253" i="7"/>
  <c r="U246" i="7"/>
  <c r="BK246" i="7"/>
  <c r="BI246" i="7"/>
  <c r="BH246" i="7"/>
  <c r="AR195" i="7"/>
  <c r="BD195" i="7"/>
  <c r="BH272" i="7"/>
  <c r="BK272" i="7"/>
  <c r="BI272" i="7"/>
  <c r="U272" i="7"/>
  <c r="BK117" i="7"/>
  <c r="U117" i="7"/>
  <c r="BI117" i="7"/>
  <c r="BH117" i="7"/>
  <c r="AR295" i="7"/>
  <c r="BD295" i="7"/>
  <c r="BD167" i="7"/>
  <c r="AR167" i="7"/>
  <c r="BK63" i="7"/>
  <c r="BH63" i="7"/>
  <c r="U63" i="7"/>
  <c r="BI63" i="7"/>
  <c r="BJ32" i="7"/>
  <c r="AA32" i="7"/>
  <c r="AX32" i="7" s="1"/>
  <c r="AY32" i="7" s="1"/>
  <c r="Z32" i="7"/>
  <c r="AW32" i="7" s="1"/>
  <c r="Y32" i="7"/>
  <c r="AV32" i="7" s="1"/>
  <c r="T32" i="7"/>
  <c r="U191" i="7"/>
  <c r="BK191" i="7"/>
  <c r="BI191" i="7"/>
  <c r="BH191" i="7"/>
  <c r="T135" i="7"/>
  <c r="BJ135" i="7"/>
  <c r="Z135" i="7"/>
  <c r="AW135" i="7" s="1"/>
  <c r="AA135" i="7"/>
  <c r="AX135" i="7" s="1"/>
  <c r="AY135" i="7" s="1"/>
  <c r="Y135" i="7"/>
  <c r="AV135" i="7" s="1"/>
  <c r="AR304" i="7"/>
  <c r="BD304" i="7"/>
  <c r="BD39" i="7"/>
  <c r="AR39" i="7"/>
  <c r="BJ163" i="7"/>
  <c r="AA163" i="7"/>
  <c r="AX163" i="7" s="1"/>
  <c r="AY163" i="7" s="1"/>
  <c r="Z163" i="7"/>
  <c r="AW163" i="7" s="1"/>
  <c r="Y163" i="7"/>
  <c r="AV163" i="7" s="1"/>
  <c r="T163" i="7"/>
  <c r="AA203" i="7"/>
  <c r="AX203" i="7" s="1"/>
  <c r="AY203" i="7" s="1"/>
  <c r="Z203" i="7"/>
  <c r="AW203" i="7" s="1"/>
  <c r="Y203" i="7"/>
  <c r="AV203" i="7" s="1"/>
  <c r="T203" i="7"/>
  <c r="BJ203" i="7"/>
  <c r="AR128" i="7"/>
  <c r="BD128" i="7"/>
  <c r="U96" i="7"/>
  <c r="BK96" i="7"/>
  <c r="BH96" i="7"/>
  <c r="BI96" i="7"/>
  <c r="BK283" i="7"/>
  <c r="U283" i="7"/>
  <c r="BI283" i="7"/>
  <c r="BH283" i="7"/>
  <c r="BI310" i="7"/>
  <c r="BH310" i="7"/>
  <c r="U310" i="7"/>
  <c r="BK56" i="7"/>
  <c r="BI56" i="7"/>
  <c r="U56" i="7"/>
  <c r="BH56" i="7"/>
  <c r="U118" i="7"/>
  <c r="BK118" i="7"/>
  <c r="BI118" i="7"/>
  <c r="BI125" i="7"/>
  <c r="BH125" i="7"/>
  <c r="BK125" i="7"/>
  <c r="U125" i="7"/>
  <c r="BD303" i="7"/>
  <c r="AR303" i="7"/>
  <c r="BD175" i="7"/>
  <c r="AR175" i="7"/>
  <c r="AR292" i="7"/>
  <c r="BD292" i="7"/>
  <c r="AR213" i="7"/>
  <c r="BD213" i="7"/>
  <c r="BJ263" i="7"/>
  <c r="AA263" i="7"/>
  <c r="AX263" i="7" s="1"/>
  <c r="AY263" i="7" s="1"/>
  <c r="Z263" i="7"/>
  <c r="AW263" i="7" s="1"/>
  <c r="Y263" i="7"/>
  <c r="AV263" i="7" s="1"/>
  <c r="T263" i="7"/>
  <c r="U31" i="7"/>
  <c r="BK31" i="7"/>
  <c r="BH31" i="7"/>
  <c r="BI31" i="7"/>
  <c r="BD133" i="7"/>
  <c r="AR133" i="7"/>
  <c r="AR171" i="7"/>
  <c r="BD171" i="7"/>
  <c r="BK85" i="7"/>
  <c r="BI85" i="7"/>
  <c r="BH85" i="7"/>
  <c r="U85" i="7"/>
  <c r="U159" i="7"/>
  <c r="BK159" i="7"/>
  <c r="BI159" i="7"/>
  <c r="BH159" i="7"/>
  <c r="Z30" i="7"/>
  <c r="AW30" i="7" s="1"/>
  <c r="Y30" i="7"/>
  <c r="AV30" i="7" s="1"/>
  <c r="T30" i="7"/>
  <c r="BJ30" i="7"/>
  <c r="AA30" i="7"/>
  <c r="AX30" i="7" s="1"/>
  <c r="AY30" i="7" s="1"/>
  <c r="BD264" i="7"/>
  <c r="AR264" i="7"/>
  <c r="BJ251" i="7"/>
  <c r="AA251" i="7"/>
  <c r="AX251" i="7" s="1"/>
  <c r="AY251" i="7" s="1"/>
  <c r="Z251" i="7"/>
  <c r="AW251" i="7" s="1"/>
  <c r="Y251" i="7"/>
  <c r="AV251" i="7" s="1"/>
  <c r="T251" i="7"/>
  <c r="U245" i="7"/>
  <c r="BK245" i="7"/>
  <c r="BI245" i="7"/>
  <c r="BD282" i="7"/>
  <c r="AR282" i="7"/>
  <c r="AR221" i="7"/>
  <c r="BD221" i="7"/>
  <c r="AA143" i="7"/>
  <c r="AX143" i="7" s="1"/>
  <c r="AY143" i="7" s="1"/>
  <c r="Z143" i="7"/>
  <c r="AW143" i="7" s="1"/>
  <c r="Y143" i="7"/>
  <c r="AV143" i="7" s="1"/>
  <c r="T143" i="7"/>
  <c r="BJ143" i="7"/>
  <c r="Y300" i="7"/>
  <c r="AV300" i="7" s="1"/>
  <c r="T300" i="7"/>
  <c r="AA300" i="7"/>
  <c r="AX300" i="7" s="1"/>
  <c r="AY300" i="7" s="1"/>
  <c r="BJ300" i="7"/>
  <c r="Z300" i="7"/>
  <c r="AW300" i="7" s="1"/>
  <c r="AA70" i="7"/>
  <c r="AX70" i="7" s="1"/>
  <c r="AY70" i="7" s="1"/>
  <c r="Z70" i="7"/>
  <c r="AW70" i="7" s="1"/>
  <c r="T70" i="7"/>
  <c r="Y70" i="7"/>
  <c r="AV70" i="7" s="1"/>
  <c r="BJ70" i="7"/>
  <c r="BD192" i="7"/>
  <c r="AR192" i="7"/>
  <c r="AA64" i="7"/>
  <c r="AX64" i="7" s="1"/>
  <c r="AY64" i="7" s="1"/>
  <c r="Z64" i="7"/>
  <c r="AW64" i="7" s="1"/>
  <c r="Y64" i="7"/>
  <c r="AV64" i="7" s="1"/>
  <c r="T64" i="7"/>
  <c r="BJ64" i="7"/>
  <c r="BI294" i="7"/>
  <c r="U294" i="7"/>
  <c r="BK294" i="7"/>
  <c r="BH294" i="7"/>
  <c r="AR79" i="7"/>
  <c r="BD79" i="7"/>
  <c r="BI301" i="7"/>
  <c r="BH301" i="7"/>
  <c r="BK301" i="7"/>
  <c r="U301" i="7"/>
  <c r="BD160" i="7"/>
  <c r="AR160" i="7"/>
  <c r="AA55" i="7"/>
  <c r="AX55" i="7" s="1"/>
  <c r="AY55" i="7" s="1"/>
  <c r="Z55" i="7"/>
  <c r="AW55" i="7" s="1"/>
  <c r="T55" i="7"/>
  <c r="BJ55" i="7"/>
  <c r="Y55" i="7"/>
  <c r="AV55" i="7" s="1"/>
  <c r="U235" i="7"/>
  <c r="BK235" i="7"/>
  <c r="BI235" i="7"/>
  <c r="BH235" i="7"/>
  <c r="AR184" i="7"/>
  <c r="BD184" i="7"/>
  <c r="AR269" i="7"/>
  <c r="BD269" i="7"/>
  <c r="BD222" i="7"/>
  <c r="AR222" i="7"/>
  <c r="AA93" i="7"/>
  <c r="AX93" i="7" s="1"/>
  <c r="AY93" i="7" s="1"/>
  <c r="Y93" i="7"/>
  <c r="AV93" i="7" s="1"/>
  <c r="T93" i="7"/>
  <c r="BJ93" i="7"/>
  <c r="Z93" i="7"/>
  <c r="AW93" i="7" s="1"/>
  <c r="BK40" i="7"/>
  <c r="BI40" i="7"/>
  <c r="BH40" i="7"/>
  <c r="U40" i="7"/>
  <c r="BD22" i="7"/>
  <c r="AR22" i="7"/>
  <c r="AA181" i="7"/>
  <c r="AX181" i="7" s="1"/>
  <c r="AY181" i="7" s="1"/>
  <c r="Z181" i="7"/>
  <c r="AW181" i="7" s="1"/>
  <c r="Y181" i="7"/>
  <c r="AV181" i="7" s="1"/>
  <c r="T181" i="7"/>
  <c r="BJ181" i="7"/>
  <c r="BH231" i="7"/>
  <c r="U231" i="7"/>
  <c r="BK231" i="7"/>
  <c r="BI231" i="7"/>
  <c r="BD271" i="7"/>
  <c r="AR271" i="7"/>
  <c r="BI219" i="7"/>
  <c r="U219" i="7"/>
  <c r="BD259" i="7"/>
  <c r="AR259" i="7"/>
  <c r="U208" i="7"/>
  <c r="BK208" i="7"/>
  <c r="BI208" i="7"/>
  <c r="BH208" i="7"/>
  <c r="BI32" i="7"/>
  <c r="U32" i="7"/>
  <c r="BK32" i="7"/>
  <c r="BH32" i="7"/>
  <c r="T293" i="7"/>
  <c r="AA293" i="7"/>
  <c r="AX293" i="7" s="1"/>
  <c r="AY293" i="7" s="1"/>
  <c r="Z293" i="7"/>
  <c r="AW293" i="7" s="1"/>
  <c r="Y293" i="7"/>
  <c r="AV293" i="7" s="1"/>
  <c r="BJ293" i="7"/>
  <c r="AA119" i="7"/>
  <c r="AX119" i="7" s="1"/>
  <c r="AY119" i="7" s="1"/>
  <c r="Z119" i="7"/>
  <c r="AW119" i="7" s="1"/>
  <c r="BJ119" i="7"/>
  <c r="Y119" i="7"/>
  <c r="AV119" i="7" s="1"/>
  <c r="T119" i="7"/>
  <c r="BK71" i="7"/>
  <c r="BI71" i="7"/>
  <c r="BH71" i="7"/>
  <c r="U71" i="7"/>
  <c r="BD54" i="7"/>
  <c r="AR54" i="7"/>
  <c r="BK278" i="7"/>
  <c r="BH278" i="7"/>
  <c r="U278" i="7"/>
  <c r="BI278" i="7"/>
  <c r="BA271" i="7"/>
  <c r="AO271" i="7"/>
  <c r="X271" i="7"/>
  <c r="AU271" i="7" s="1"/>
  <c r="AO140" i="7"/>
  <c r="BA140" i="7"/>
  <c r="X140" i="7"/>
  <c r="AU140" i="7" s="1"/>
  <c r="BA108" i="7"/>
  <c r="X108" i="7"/>
  <c r="AU108" i="7" s="1"/>
  <c r="AO108" i="7"/>
  <c r="AR298" i="7"/>
  <c r="BD298" i="7"/>
  <c r="BH280" i="7"/>
  <c r="BK280" i="7"/>
  <c r="U280" i="7"/>
  <c r="BI280" i="7"/>
  <c r="BJ232" i="7"/>
  <c r="AA232" i="7"/>
  <c r="AX232" i="7" s="1"/>
  <c r="AY232" i="7" s="1"/>
  <c r="Y232" i="7"/>
  <c r="AV232" i="7" s="1"/>
  <c r="Z232" i="7"/>
  <c r="AW232" i="7" s="1"/>
  <c r="T232" i="7"/>
  <c r="P192" i="7"/>
  <c r="AR152" i="7"/>
  <c r="BD152" i="7"/>
  <c r="AA104" i="7"/>
  <c r="AX104" i="7" s="1"/>
  <c r="AY104" i="7" s="1"/>
  <c r="Z104" i="7"/>
  <c r="AW104" i="7" s="1"/>
  <c r="BJ104" i="7"/>
  <c r="Y104" i="7"/>
  <c r="AV104" i="7" s="1"/>
  <c r="T104" i="7"/>
  <c r="Q64" i="7"/>
  <c r="AR24" i="7"/>
  <c r="BD24" i="7"/>
  <c r="AR279" i="7"/>
  <c r="BD279" i="7"/>
  <c r="V239" i="7"/>
  <c r="P191" i="7"/>
  <c r="T151" i="7"/>
  <c r="BJ151" i="7"/>
  <c r="Z151" i="7"/>
  <c r="AW151" i="7" s="1"/>
  <c r="AA151" i="7"/>
  <c r="AX151" i="7" s="1"/>
  <c r="AY151" i="7" s="1"/>
  <c r="Y151" i="7"/>
  <c r="AV151" i="7" s="1"/>
  <c r="BI111" i="7"/>
  <c r="BK111" i="7"/>
  <c r="BH111" i="7"/>
  <c r="U111" i="7"/>
  <c r="V63" i="7"/>
  <c r="AR287" i="7"/>
  <c r="BD287" i="7"/>
  <c r="Q295" i="7"/>
  <c r="V246" i="7"/>
  <c r="AA198" i="7"/>
  <c r="AX198" i="7" s="1"/>
  <c r="AY198" i="7" s="1"/>
  <c r="Y198" i="7"/>
  <c r="AV198" i="7" s="1"/>
  <c r="BJ198" i="7"/>
  <c r="Z198" i="7"/>
  <c r="AW198" i="7" s="1"/>
  <c r="T198" i="7"/>
  <c r="T158" i="7"/>
  <c r="BJ158" i="7"/>
  <c r="AA158" i="7"/>
  <c r="AX158" i="7" s="1"/>
  <c r="AY158" i="7" s="1"/>
  <c r="Z158" i="7"/>
  <c r="AW158" i="7" s="1"/>
  <c r="Y158" i="7"/>
  <c r="AV158" i="7" s="1"/>
  <c r="V118" i="7"/>
  <c r="Q70" i="7"/>
  <c r="Q30" i="7"/>
  <c r="P294" i="7"/>
  <c r="V245" i="7"/>
  <c r="BH245" i="7" s="1"/>
  <c r="P197" i="7"/>
  <c r="V157" i="7"/>
  <c r="V117" i="7"/>
  <c r="BK276" i="7"/>
  <c r="BI276" i="7"/>
  <c r="U276" i="7"/>
  <c r="BH276" i="7"/>
  <c r="BK236" i="7"/>
  <c r="BI236" i="7"/>
  <c r="U236" i="7"/>
  <c r="BH236" i="7"/>
  <c r="T188" i="7"/>
  <c r="BJ188" i="7"/>
  <c r="AA188" i="7"/>
  <c r="AX188" i="7" s="1"/>
  <c r="AY188" i="7" s="1"/>
  <c r="Z188" i="7"/>
  <c r="AW188" i="7" s="1"/>
  <c r="Y188" i="7"/>
  <c r="AV188" i="7" s="1"/>
  <c r="U148" i="7"/>
  <c r="BK148" i="7"/>
  <c r="BH148" i="7"/>
  <c r="BI148" i="7"/>
  <c r="AR108" i="7"/>
  <c r="BD108" i="7"/>
  <c r="U60" i="7"/>
  <c r="BK60" i="7"/>
  <c r="BI60" i="7"/>
  <c r="BH60" i="7"/>
  <c r="AA20" i="7"/>
  <c r="AX20" i="7" s="1"/>
  <c r="AY20" i="7" s="1"/>
  <c r="Y20" i="7"/>
  <c r="AV20" i="7" s="1"/>
  <c r="T20" i="7"/>
  <c r="BJ20" i="7"/>
  <c r="Z20" i="7"/>
  <c r="AW20" i="7" s="1"/>
  <c r="AR284" i="7"/>
  <c r="BD284" i="7"/>
  <c r="V309" i="7"/>
  <c r="BK243" i="7"/>
  <c r="BI243" i="7"/>
  <c r="BH243" i="7"/>
  <c r="U243" i="7"/>
  <c r="V203" i="7"/>
  <c r="Q163" i="7"/>
  <c r="BK115" i="7"/>
  <c r="BH115" i="7"/>
  <c r="U115" i="7"/>
  <c r="BI115" i="7"/>
  <c r="V300" i="7"/>
  <c r="P225" i="7"/>
  <c r="V225" i="7"/>
  <c r="Q225" i="7"/>
  <c r="V66" i="7"/>
  <c r="P66" i="7"/>
  <c r="Q66" i="7"/>
  <c r="Q177" i="7"/>
  <c r="V177" i="7"/>
  <c r="P177" i="7"/>
  <c r="V105" i="7"/>
  <c r="P105" i="7"/>
  <c r="Q105" i="7"/>
  <c r="P23" i="7"/>
  <c r="V23" i="7"/>
  <c r="Q23" i="7"/>
  <c r="Q234" i="7"/>
  <c r="V234" i="7"/>
  <c r="P234" i="7"/>
  <c r="V31" i="7"/>
  <c r="V186" i="7"/>
  <c r="Q186" i="7"/>
  <c r="P186" i="7"/>
  <c r="Q129" i="7"/>
  <c r="P129" i="7"/>
  <c r="V129" i="7"/>
  <c r="V307" i="7"/>
  <c r="Q307" i="7"/>
  <c r="P307" i="7"/>
  <c r="V170" i="7"/>
  <c r="Q170" i="7"/>
  <c r="P170" i="7"/>
  <c r="AM87" i="7"/>
  <c r="AO8" i="7"/>
  <c r="X8" i="7"/>
  <c r="AU8" i="7" s="1"/>
  <c r="BA8" i="7"/>
  <c r="P272" i="7"/>
  <c r="BK232" i="7"/>
  <c r="BI232" i="7"/>
  <c r="BH232" i="7"/>
  <c r="U232" i="7"/>
  <c r="Q192" i="7"/>
  <c r="BD144" i="7"/>
  <c r="AR144" i="7"/>
  <c r="BI104" i="7"/>
  <c r="BH104" i="7"/>
  <c r="BK104" i="7"/>
  <c r="U104" i="7"/>
  <c r="V64" i="7"/>
  <c r="Y16" i="7"/>
  <c r="AV16" i="7" s="1"/>
  <c r="AA16" i="7"/>
  <c r="AX16" i="7" s="1"/>
  <c r="AY16" i="7" s="1"/>
  <c r="BJ16" i="7"/>
  <c r="Z16" i="7"/>
  <c r="AW16" i="7" s="1"/>
  <c r="T16" i="7"/>
  <c r="BJ279" i="7"/>
  <c r="Y279" i="7"/>
  <c r="AV279" i="7" s="1"/>
  <c r="AA279" i="7"/>
  <c r="AX279" i="7" s="1"/>
  <c r="AY279" i="7" s="1"/>
  <c r="Z279" i="7"/>
  <c r="AW279" i="7" s="1"/>
  <c r="T279" i="7"/>
  <c r="V231" i="7"/>
  <c r="BK151" i="7"/>
  <c r="BI151" i="7"/>
  <c r="BH151" i="7"/>
  <c r="U151" i="7"/>
  <c r="AA103" i="7"/>
  <c r="AX103" i="7" s="1"/>
  <c r="AY103" i="7" s="1"/>
  <c r="Z103" i="7"/>
  <c r="AW103" i="7" s="1"/>
  <c r="Y103" i="7"/>
  <c r="AV103" i="7" s="1"/>
  <c r="T103" i="7"/>
  <c r="BJ103" i="7"/>
  <c r="P63" i="7"/>
  <c r="BJ238" i="7"/>
  <c r="AA238" i="7"/>
  <c r="AX238" i="7" s="1"/>
  <c r="AY238" i="7" s="1"/>
  <c r="Z238" i="7"/>
  <c r="AW238" i="7" s="1"/>
  <c r="Y238" i="7"/>
  <c r="AV238" i="7" s="1"/>
  <c r="T238" i="7"/>
  <c r="U198" i="7"/>
  <c r="BK198" i="7"/>
  <c r="BI198" i="7"/>
  <c r="BH198" i="7"/>
  <c r="BK158" i="7"/>
  <c r="BI158" i="7"/>
  <c r="BH158" i="7"/>
  <c r="U158" i="7"/>
  <c r="Z110" i="7"/>
  <c r="AW110" i="7" s="1"/>
  <c r="Y110" i="7"/>
  <c r="AV110" i="7" s="1"/>
  <c r="T110" i="7"/>
  <c r="BJ110" i="7"/>
  <c r="AA110" i="7"/>
  <c r="AX110" i="7" s="1"/>
  <c r="AY110" i="7" s="1"/>
  <c r="V70" i="7"/>
  <c r="V30" i="7"/>
  <c r="BK237" i="7"/>
  <c r="BI237" i="7"/>
  <c r="BH237" i="7"/>
  <c r="U237" i="7"/>
  <c r="V197" i="7"/>
  <c r="P157" i="7"/>
  <c r="BJ109" i="7"/>
  <c r="AA109" i="7"/>
  <c r="AX109" i="7" s="1"/>
  <c r="AY109" i="7" s="1"/>
  <c r="Z109" i="7"/>
  <c r="AW109" i="7" s="1"/>
  <c r="Y109" i="7"/>
  <c r="AV109" i="7" s="1"/>
  <c r="T109" i="7"/>
  <c r="AR276" i="7"/>
  <c r="BD276" i="7"/>
  <c r="AA228" i="7"/>
  <c r="AX228" i="7" s="1"/>
  <c r="AY228" i="7" s="1"/>
  <c r="Z228" i="7"/>
  <c r="AW228" i="7" s="1"/>
  <c r="T228" i="7"/>
  <c r="BJ228" i="7"/>
  <c r="Y228" i="7"/>
  <c r="AV228" i="7" s="1"/>
  <c r="U188" i="7"/>
  <c r="BK188" i="7"/>
  <c r="BI188" i="7"/>
  <c r="BH188" i="7"/>
  <c r="AR148" i="7"/>
  <c r="BD148" i="7"/>
  <c r="BH100" i="7"/>
  <c r="U100" i="7"/>
  <c r="BK100" i="7"/>
  <c r="BI100" i="7"/>
  <c r="AR60" i="7"/>
  <c r="BD60" i="7"/>
  <c r="BK20" i="7"/>
  <c r="BI20" i="7"/>
  <c r="BH20" i="7"/>
  <c r="U20" i="7"/>
  <c r="P292" i="7"/>
  <c r="BJ243" i="7"/>
  <c r="AA243" i="7"/>
  <c r="AX243" i="7" s="1"/>
  <c r="AY243" i="7" s="1"/>
  <c r="Z243" i="7"/>
  <c r="AW243" i="7" s="1"/>
  <c r="Y243" i="7"/>
  <c r="AV243" i="7" s="1"/>
  <c r="T243" i="7"/>
  <c r="Q203" i="7"/>
  <c r="AA155" i="7"/>
  <c r="AX155" i="7" s="1"/>
  <c r="AY155" i="7" s="1"/>
  <c r="Z155" i="7"/>
  <c r="AW155" i="7" s="1"/>
  <c r="Y155" i="7"/>
  <c r="AV155" i="7" s="1"/>
  <c r="T155" i="7"/>
  <c r="BJ155" i="7"/>
  <c r="AR115" i="7"/>
  <c r="BD115" i="7"/>
  <c r="Q300" i="7"/>
  <c r="V27" i="7"/>
  <c r="Q27" i="7"/>
  <c r="P27" i="7"/>
  <c r="Q250" i="7"/>
  <c r="P250" i="7"/>
  <c r="V250" i="7"/>
  <c r="V289" i="7"/>
  <c r="Q289" i="7"/>
  <c r="P289" i="7"/>
  <c r="V272" i="7"/>
  <c r="AR232" i="7"/>
  <c r="BD232" i="7"/>
  <c r="P184" i="7"/>
  <c r="BK144" i="7"/>
  <c r="BH144" i="7"/>
  <c r="U144" i="7"/>
  <c r="BI144" i="7"/>
  <c r="BD104" i="7"/>
  <c r="AR104" i="7"/>
  <c r="V56" i="7"/>
  <c r="U16" i="7"/>
  <c r="BK16" i="7"/>
  <c r="BI16" i="7"/>
  <c r="BH16" i="7"/>
  <c r="P271" i="7"/>
  <c r="P231" i="7"/>
  <c r="BD191" i="7"/>
  <c r="AR191" i="7"/>
  <c r="U143" i="7"/>
  <c r="BK143" i="7"/>
  <c r="BH143" i="7"/>
  <c r="BI143" i="7"/>
  <c r="BK103" i="7"/>
  <c r="U103" i="7"/>
  <c r="BI103" i="7"/>
  <c r="BH103" i="7"/>
  <c r="AG7" i="7"/>
  <c r="D7" i="7"/>
  <c r="AF7" i="7" s="1"/>
  <c r="AD7" i="7"/>
  <c r="L11" i="2"/>
  <c r="BD278" i="7"/>
  <c r="AR278" i="7"/>
  <c r="BK238" i="7"/>
  <c r="BI238" i="7"/>
  <c r="BH238" i="7"/>
  <c r="U238" i="7"/>
  <c r="BD198" i="7"/>
  <c r="AR198" i="7"/>
  <c r="BH150" i="7"/>
  <c r="BK150" i="7"/>
  <c r="BI150" i="7"/>
  <c r="U150" i="7"/>
  <c r="U110" i="7"/>
  <c r="BK110" i="7"/>
  <c r="BI110" i="7"/>
  <c r="BH110" i="7"/>
  <c r="BH22" i="7"/>
  <c r="U22" i="7"/>
  <c r="BI22" i="7"/>
  <c r="BK22" i="7"/>
  <c r="BK277" i="7"/>
  <c r="BH277" i="7"/>
  <c r="U277" i="7"/>
  <c r="BI277" i="7"/>
  <c r="AR237" i="7"/>
  <c r="BD237" i="7"/>
  <c r="P149" i="7"/>
  <c r="BD109" i="7"/>
  <c r="AR109" i="7"/>
  <c r="BK268" i="7"/>
  <c r="U268" i="7"/>
  <c r="BI268" i="7"/>
  <c r="BH268" i="7"/>
  <c r="BI228" i="7"/>
  <c r="BH228" i="7"/>
  <c r="U228" i="7"/>
  <c r="BK228" i="7"/>
  <c r="AR188" i="7"/>
  <c r="BD188" i="7"/>
  <c r="BD140" i="7"/>
  <c r="AR140" i="7"/>
  <c r="BD100" i="7"/>
  <c r="AR100" i="7"/>
  <c r="AA60" i="7"/>
  <c r="AX60" i="7" s="1"/>
  <c r="AY60" i="7" s="1"/>
  <c r="Z60" i="7"/>
  <c r="AW60" i="7" s="1"/>
  <c r="Y60" i="7"/>
  <c r="AV60" i="7" s="1"/>
  <c r="T60" i="7"/>
  <c r="BJ60" i="7"/>
  <c r="Q292" i="7"/>
  <c r="AR243" i="7"/>
  <c r="BD243" i="7"/>
  <c r="P195" i="7"/>
  <c r="BK155" i="7"/>
  <c r="BH155" i="7"/>
  <c r="U155" i="7"/>
  <c r="BI155" i="7"/>
  <c r="T115" i="7"/>
  <c r="BJ115" i="7"/>
  <c r="AA115" i="7"/>
  <c r="AX115" i="7" s="1"/>
  <c r="AY115" i="7" s="1"/>
  <c r="Y115" i="7"/>
  <c r="AV115" i="7" s="1"/>
  <c r="Z115" i="7"/>
  <c r="AW115" i="7" s="1"/>
  <c r="V283" i="7"/>
  <c r="BJ299" i="7"/>
  <c r="AA299" i="7"/>
  <c r="AX299" i="7" s="1"/>
  <c r="AY299" i="7" s="1"/>
  <c r="Y299" i="7"/>
  <c r="AV299" i="7" s="1"/>
  <c r="Z299" i="7"/>
  <c r="AW299" i="7" s="1"/>
  <c r="T299" i="7"/>
  <c r="V202" i="7"/>
  <c r="Q202" i="7"/>
  <c r="P202" i="7"/>
  <c r="Q106" i="7"/>
  <c r="P106" i="7"/>
  <c r="V106" i="7"/>
  <c r="V91" i="7"/>
  <c r="Q91" i="7"/>
  <c r="P91" i="7"/>
  <c r="Q146" i="7"/>
  <c r="P146" i="7"/>
  <c r="V146" i="7"/>
  <c r="V130" i="7"/>
  <c r="Q130" i="7"/>
  <c r="P130" i="7"/>
  <c r="Q58" i="7"/>
  <c r="V58" i="7"/>
  <c r="P58" i="7"/>
  <c r="Q274" i="7"/>
  <c r="P274" i="7"/>
  <c r="V274" i="7"/>
  <c r="V113" i="7"/>
  <c r="Q113" i="7"/>
  <c r="P113" i="7"/>
  <c r="X72" i="7"/>
  <c r="AU72" i="7" s="1"/>
  <c r="AO72" i="7"/>
  <c r="BA72" i="7"/>
  <c r="AM90" i="7"/>
  <c r="AM84" i="7"/>
  <c r="BA39" i="7"/>
  <c r="X39" i="7"/>
  <c r="AU39" i="7" s="1"/>
  <c r="AO39" i="7"/>
  <c r="Q184" i="7"/>
  <c r="AA144" i="7"/>
  <c r="AX144" i="7" s="1"/>
  <c r="AY144" i="7" s="1"/>
  <c r="Z144" i="7"/>
  <c r="AW144" i="7" s="1"/>
  <c r="Y144" i="7"/>
  <c r="AV144" i="7" s="1"/>
  <c r="T144" i="7"/>
  <c r="BJ144" i="7"/>
  <c r="P56" i="7"/>
  <c r="BD16" i="7"/>
  <c r="AR16" i="7"/>
  <c r="Q271" i="7"/>
  <c r="T183" i="7"/>
  <c r="BJ183" i="7"/>
  <c r="Z183" i="7"/>
  <c r="AW183" i="7" s="1"/>
  <c r="Y183" i="7"/>
  <c r="AV183" i="7" s="1"/>
  <c r="AA183" i="7"/>
  <c r="AX183" i="7" s="1"/>
  <c r="AY183" i="7" s="1"/>
  <c r="AR103" i="7"/>
  <c r="BD103" i="7"/>
  <c r="AR238" i="7"/>
  <c r="BD238" i="7"/>
  <c r="AA190" i="7"/>
  <c r="AX190" i="7" s="1"/>
  <c r="AY190" i="7" s="1"/>
  <c r="Z190" i="7"/>
  <c r="AW190" i="7" s="1"/>
  <c r="Y190" i="7"/>
  <c r="AV190" i="7" s="1"/>
  <c r="T190" i="7"/>
  <c r="BJ190" i="7"/>
  <c r="BD150" i="7"/>
  <c r="AR150" i="7"/>
  <c r="AR110" i="7"/>
  <c r="BD110" i="7"/>
  <c r="U62" i="7"/>
  <c r="BK62" i="7"/>
  <c r="BI62" i="7"/>
  <c r="BH62" i="7"/>
  <c r="AA22" i="7"/>
  <c r="AX22" i="7" s="1"/>
  <c r="AY22" i="7" s="1"/>
  <c r="Z22" i="7"/>
  <c r="AW22" i="7" s="1"/>
  <c r="Y22" i="7"/>
  <c r="AV22" i="7" s="1"/>
  <c r="BJ22" i="7"/>
  <c r="T22" i="7"/>
  <c r="T277" i="7"/>
  <c r="AA277" i="7"/>
  <c r="AX277" i="7" s="1"/>
  <c r="AY277" i="7" s="1"/>
  <c r="Z277" i="7"/>
  <c r="AW277" i="7" s="1"/>
  <c r="BJ277" i="7"/>
  <c r="Y277" i="7"/>
  <c r="AV277" i="7" s="1"/>
  <c r="BJ237" i="7"/>
  <c r="AA237" i="7"/>
  <c r="AX237" i="7" s="1"/>
  <c r="AY237" i="7" s="1"/>
  <c r="Z237" i="7"/>
  <c r="AW237" i="7" s="1"/>
  <c r="Y237" i="7"/>
  <c r="AV237" i="7" s="1"/>
  <c r="T237" i="7"/>
  <c r="P189" i="7"/>
  <c r="Q149" i="7"/>
  <c r="BI109" i="7"/>
  <c r="BK109" i="7"/>
  <c r="BH109" i="7"/>
  <c r="U109" i="7"/>
  <c r="T268" i="7"/>
  <c r="BJ268" i="7"/>
  <c r="AA268" i="7"/>
  <c r="AX268" i="7" s="1"/>
  <c r="AY268" i="7" s="1"/>
  <c r="Y268" i="7"/>
  <c r="AV268" i="7" s="1"/>
  <c r="Z268" i="7"/>
  <c r="AW268" i="7" s="1"/>
  <c r="BD228" i="7"/>
  <c r="AR228" i="7"/>
  <c r="Z180" i="7"/>
  <c r="AW180" i="7" s="1"/>
  <c r="Y180" i="7"/>
  <c r="AV180" i="7" s="1"/>
  <c r="AA180" i="7"/>
  <c r="AX180" i="7" s="1"/>
  <c r="AY180" i="7" s="1"/>
  <c r="T180" i="7"/>
  <c r="BJ180" i="7"/>
  <c r="BJ140" i="7"/>
  <c r="Y140" i="7"/>
  <c r="AV140" i="7" s="1"/>
  <c r="AA140" i="7"/>
  <c r="AX140" i="7" s="1"/>
  <c r="AY140" i="7" s="1"/>
  <c r="Z140" i="7"/>
  <c r="AW140" i="7" s="1"/>
  <c r="T140" i="7"/>
  <c r="AA100" i="7"/>
  <c r="AX100" i="7" s="1"/>
  <c r="AY100" i="7" s="1"/>
  <c r="T100" i="7"/>
  <c r="BJ100" i="7"/>
  <c r="Z100" i="7"/>
  <c r="AW100" i="7" s="1"/>
  <c r="Y100" i="7"/>
  <c r="AV100" i="7" s="1"/>
  <c r="AR52" i="7"/>
  <c r="BD52" i="7"/>
  <c r="Q195" i="7"/>
  <c r="AR155" i="7"/>
  <c r="BD155" i="7"/>
  <c r="P283" i="7"/>
  <c r="BK299" i="7"/>
  <c r="BH299" i="7"/>
  <c r="U299" i="7"/>
  <c r="BI299" i="7"/>
  <c r="U77" i="7"/>
  <c r="BK77" i="7"/>
  <c r="BH77" i="7"/>
  <c r="BI77" i="7"/>
  <c r="V265" i="7"/>
  <c r="P265" i="7"/>
  <c r="Q265" i="7"/>
  <c r="V11" i="7"/>
  <c r="P11" i="7"/>
  <c r="Q11" i="7"/>
  <c r="V217" i="7"/>
  <c r="Q217" i="7"/>
  <c r="P217" i="7"/>
  <c r="Q193" i="7"/>
  <c r="P193" i="7"/>
  <c r="V193" i="7"/>
  <c r="AO18" i="7"/>
  <c r="BA18" i="7"/>
  <c r="X18" i="7"/>
  <c r="AU18" i="7" s="1"/>
  <c r="X24" i="7"/>
  <c r="AU24" i="7" s="1"/>
  <c r="AO24" i="7"/>
  <c r="BA24" i="7"/>
  <c r="P264" i="7"/>
  <c r="BK224" i="7"/>
  <c r="BI224" i="7"/>
  <c r="U224" i="7"/>
  <c r="BH224" i="7"/>
  <c r="T136" i="7"/>
  <c r="AA136" i="7"/>
  <c r="AX136" i="7" s="1"/>
  <c r="AY136" i="7" s="1"/>
  <c r="BJ136" i="7"/>
  <c r="Z136" i="7"/>
  <c r="AW136" i="7" s="1"/>
  <c r="Y136" i="7"/>
  <c r="AV136" i="7" s="1"/>
  <c r="AR96" i="7"/>
  <c r="BD96" i="7"/>
  <c r="T8" i="7"/>
  <c r="BJ8" i="7"/>
  <c r="AA8" i="7"/>
  <c r="AX8" i="7" s="1"/>
  <c r="AY8" i="7" s="1"/>
  <c r="Z8" i="7"/>
  <c r="AW8" i="7" s="1"/>
  <c r="Y8" i="7"/>
  <c r="AV8" i="7" s="1"/>
  <c r="P223" i="7"/>
  <c r="U183" i="7"/>
  <c r="BK183" i="7"/>
  <c r="BI183" i="7"/>
  <c r="BH183" i="7"/>
  <c r="AR143" i="7"/>
  <c r="BD143" i="7"/>
  <c r="V95" i="7"/>
  <c r="U55" i="7"/>
  <c r="BK55" i="7"/>
  <c r="BI55" i="7"/>
  <c r="BH55" i="7"/>
  <c r="AA278" i="7"/>
  <c r="AX278" i="7" s="1"/>
  <c r="AY278" i="7" s="1"/>
  <c r="Z278" i="7"/>
  <c r="AW278" i="7" s="1"/>
  <c r="BJ278" i="7"/>
  <c r="Y278" i="7"/>
  <c r="AV278" i="7" s="1"/>
  <c r="T278" i="7"/>
  <c r="T230" i="7"/>
  <c r="AA230" i="7"/>
  <c r="AX230" i="7" s="1"/>
  <c r="AY230" i="7" s="1"/>
  <c r="Z230" i="7"/>
  <c r="AW230" i="7" s="1"/>
  <c r="Y230" i="7"/>
  <c r="AV230" i="7" s="1"/>
  <c r="BJ230" i="7"/>
  <c r="U190" i="7"/>
  <c r="BK190" i="7"/>
  <c r="BI190" i="7"/>
  <c r="BH190" i="7"/>
  <c r="AA150" i="7"/>
  <c r="AX150" i="7" s="1"/>
  <c r="AY150" i="7" s="1"/>
  <c r="Z150" i="7"/>
  <c r="AW150" i="7" s="1"/>
  <c r="BJ150" i="7"/>
  <c r="Y150" i="7"/>
  <c r="AV150" i="7" s="1"/>
  <c r="T150" i="7"/>
  <c r="U102" i="7"/>
  <c r="BK102" i="7"/>
  <c r="BH102" i="7"/>
  <c r="BI102" i="7"/>
  <c r="AA62" i="7"/>
  <c r="AX62" i="7" s="1"/>
  <c r="AY62" i="7" s="1"/>
  <c r="Z62" i="7"/>
  <c r="AW62" i="7" s="1"/>
  <c r="BJ62" i="7"/>
  <c r="T62" i="7"/>
  <c r="Y62" i="7"/>
  <c r="AV62" i="7" s="1"/>
  <c r="Y14" i="7"/>
  <c r="AV14" i="7" s="1"/>
  <c r="T14" i="7"/>
  <c r="BJ14" i="7"/>
  <c r="AA14" i="7"/>
  <c r="AX14" i="7" s="1"/>
  <c r="AY14" i="7" s="1"/>
  <c r="Z14" i="7"/>
  <c r="AW14" i="7" s="1"/>
  <c r="BD277" i="7"/>
  <c r="AR277" i="7"/>
  <c r="U229" i="7"/>
  <c r="BI229" i="7"/>
  <c r="BK229" i="7"/>
  <c r="BH229" i="7"/>
  <c r="Q189" i="7"/>
  <c r="AR101" i="7"/>
  <c r="BD101" i="7"/>
  <c r="AR268" i="7"/>
  <c r="BD268" i="7"/>
  <c r="BK220" i="7"/>
  <c r="BI220" i="7"/>
  <c r="BH220" i="7"/>
  <c r="U220" i="7"/>
  <c r="U180" i="7"/>
  <c r="BK180" i="7"/>
  <c r="BI180" i="7"/>
  <c r="BH180" i="7"/>
  <c r="BI140" i="7"/>
  <c r="BH140" i="7"/>
  <c r="U140" i="7"/>
  <c r="BK140" i="7"/>
  <c r="BD92" i="7"/>
  <c r="AR92" i="7"/>
  <c r="AA52" i="7"/>
  <c r="AX52" i="7" s="1"/>
  <c r="AY52" i="7" s="1"/>
  <c r="Z52" i="7"/>
  <c r="AW52" i="7" s="1"/>
  <c r="Y52" i="7"/>
  <c r="AV52" i="7" s="1"/>
  <c r="BJ52" i="7"/>
  <c r="T52" i="7"/>
  <c r="AA275" i="7"/>
  <c r="AX275" i="7" s="1"/>
  <c r="AY275" i="7" s="1"/>
  <c r="Z275" i="7"/>
  <c r="AW275" i="7" s="1"/>
  <c r="Y275" i="7"/>
  <c r="AV275" i="7" s="1"/>
  <c r="BJ275" i="7"/>
  <c r="T275" i="7"/>
  <c r="T235" i="7"/>
  <c r="BJ235" i="7"/>
  <c r="AA235" i="7"/>
  <c r="AX235" i="7" s="1"/>
  <c r="AY235" i="7" s="1"/>
  <c r="Z235" i="7"/>
  <c r="AW235" i="7" s="1"/>
  <c r="Y235" i="7"/>
  <c r="AV235" i="7" s="1"/>
  <c r="Y147" i="7"/>
  <c r="AV147" i="7" s="1"/>
  <c r="T147" i="7"/>
  <c r="BJ147" i="7"/>
  <c r="AA147" i="7"/>
  <c r="AX147" i="7" s="1"/>
  <c r="AY147" i="7" s="1"/>
  <c r="Z147" i="7"/>
  <c r="AW147" i="7" s="1"/>
  <c r="BD299" i="7"/>
  <c r="AR299" i="7"/>
  <c r="V178" i="7"/>
  <c r="Q178" i="7"/>
  <c r="P178" i="7"/>
  <c r="T77" i="7"/>
  <c r="BJ77" i="7"/>
  <c r="AA77" i="7"/>
  <c r="AX77" i="7" s="1"/>
  <c r="AY77" i="7" s="1"/>
  <c r="Z77" i="7"/>
  <c r="AW77" i="7" s="1"/>
  <c r="Y77" i="7"/>
  <c r="AV77" i="7" s="1"/>
  <c r="V34" i="7"/>
  <c r="Q34" i="7"/>
  <c r="P34" i="7"/>
  <c r="V161" i="7"/>
  <c r="P161" i="7"/>
  <c r="Q161" i="7"/>
  <c r="Q89" i="7"/>
  <c r="P89" i="7"/>
  <c r="V89" i="7"/>
  <c r="Q73" i="7"/>
  <c r="P73" i="7"/>
  <c r="V73" i="7"/>
  <c r="V29" i="7"/>
  <c r="Q29" i="7"/>
  <c r="P29" i="7"/>
  <c r="Q242" i="7"/>
  <c r="P242" i="7"/>
  <c r="V242" i="7"/>
  <c r="Q99" i="7"/>
  <c r="V99" i="7"/>
  <c r="P99" i="7"/>
  <c r="X224" i="7"/>
  <c r="AU224" i="7" s="1"/>
  <c r="AO224" i="7"/>
  <c r="BA224" i="7"/>
  <c r="AK74" i="7"/>
  <c r="AM74" i="7"/>
  <c r="X258" i="7"/>
  <c r="AU258" i="7" s="1"/>
  <c r="BA258" i="7"/>
  <c r="AO258" i="7"/>
  <c r="AO146" i="7"/>
  <c r="X146" i="7"/>
  <c r="AU146" i="7" s="1"/>
  <c r="BA146" i="7"/>
  <c r="X117" i="7"/>
  <c r="AU117" i="7" s="1"/>
  <c r="BA117" i="7"/>
  <c r="AO117" i="7"/>
  <c r="AK71" i="7"/>
  <c r="AM71" i="7"/>
  <c r="BH264" i="7"/>
  <c r="U264" i="7"/>
  <c r="BK264" i="7"/>
  <c r="BI264" i="7"/>
  <c r="BD224" i="7"/>
  <c r="AR224" i="7"/>
  <c r="BD176" i="7"/>
  <c r="AR176" i="7"/>
  <c r="U136" i="7"/>
  <c r="BK136" i="7"/>
  <c r="BI136" i="7"/>
  <c r="BH136" i="7"/>
  <c r="T96" i="7"/>
  <c r="BJ96" i="7"/>
  <c r="AA96" i="7"/>
  <c r="AX96" i="7" s="1"/>
  <c r="AY96" i="7" s="1"/>
  <c r="Z96" i="7"/>
  <c r="AW96" i="7" s="1"/>
  <c r="Y96" i="7"/>
  <c r="AV96" i="7" s="1"/>
  <c r="BJ48" i="7"/>
  <c r="AA48" i="7"/>
  <c r="AX48" i="7" s="1"/>
  <c r="AY48" i="7" s="1"/>
  <c r="Z48" i="7"/>
  <c r="AW48" i="7" s="1"/>
  <c r="T48" i="7"/>
  <c r="Y48" i="7"/>
  <c r="AV48" i="7" s="1"/>
  <c r="BK8" i="7"/>
  <c r="BI8" i="7"/>
  <c r="BH8" i="7"/>
  <c r="U8" i="7"/>
  <c r="BH263" i="7"/>
  <c r="U263" i="7"/>
  <c r="BK263" i="7"/>
  <c r="BI263" i="7"/>
  <c r="Q223" i="7"/>
  <c r="AR183" i="7"/>
  <c r="BD183" i="7"/>
  <c r="AR135" i="7"/>
  <c r="BD135" i="7"/>
  <c r="P95" i="7"/>
  <c r="AR55" i="7"/>
  <c r="BD55" i="7"/>
  <c r="V270" i="7"/>
  <c r="U230" i="7"/>
  <c r="BK230" i="7"/>
  <c r="BI230" i="7"/>
  <c r="BH230" i="7"/>
  <c r="AR190" i="7"/>
  <c r="BD190" i="7"/>
  <c r="Z142" i="7"/>
  <c r="AW142" i="7" s="1"/>
  <c r="Y142" i="7"/>
  <c r="AV142" i="7" s="1"/>
  <c r="T142" i="7"/>
  <c r="BJ142" i="7"/>
  <c r="AA142" i="7"/>
  <c r="AX142" i="7" s="1"/>
  <c r="AY142" i="7" s="1"/>
  <c r="T102" i="7"/>
  <c r="BJ102" i="7"/>
  <c r="AA102" i="7"/>
  <c r="AX102" i="7" s="1"/>
  <c r="AY102" i="7" s="1"/>
  <c r="Z102" i="7"/>
  <c r="AW102" i="7" s="1"/>
  <c r="Y102" i="7"/>
  <c r="AV102" i="7" s="1"/>
  <c r="BD62" i="7"/>
  <c r="AR62" i="7"/>
  <c r="U14" i="7"/>
  <c r="BI14" i="7"/>
  <c r="BH14" i="7"/>
  <c r="BK14" i="7"/>
  <c r="P269" i="7"/>
  <c r="Z229" i="7"/>
  <c r="AW229" i="7" s="1"/>
  <c r="Y229" i="7"/>
  <c r="AV229" i="7" s="1"/>
  <c r="AA229" i="7"/>
  <c r="AX229" i="7" s="1"/>
  <c r="AY229" i="7" s="1"/>
  <c r="T229" i="7"/>
  <c r="BJ229" i="7"/>
  <c r="T141" i="7"/>
  <c r="BJ141" i="7"/>
  <c r="Y141" i="7"/>
  <c r="AV141" i="7" s="1"/>
  <c r="AA141" i="7"/>
  <c r="AX141" i="7" s="1"/>
  <c r="AY141" i="7" s="1"/>
  <c r="Z141" i="7"/>
  <c r="AW141" i="7" s="1"/>
  <c r="T101" i="7"/>
  <c r="BJ101" i="7"/>
  <c r="Z101" i="7"/>
  <c r="AW101" i="7" s="1"/>
  <c r="Y101" i="7"/>
  <c r="AV101" i="7" s="1"/>
  <c r="AA101" i="7"/>
  <c r="AX101" i="7" s="1"/>
  <c r="AY101" i="7" s="1"/>
  <c r="AG5" i="7"/>
  <c r="AD5" i="7"/>
  <c r="L9" i="2"/>
  <c r="BD260" i="7"/>
  <c r="AR260" i="7"/>
  <c r="AR220" i="7"/>
  <c r="BD220" i="7"/>
  <c r="BD180" i="7"/>
  <c r="AR180" i="7"/>
  <c r="AA132" i="7"/>
  <c r="AX132" i="7" s="1"/>
  <c r="AY132" i="7" s="1"/>
  <c r="Z132" i="7"/>
  <c r="AW132" i="7" s="1"/>
  <c r="BJ132" i="7"/>
  <c r="T132" i="7"/>
  <c r="Y132" i="7"/>
  <c r="AV132" i="7" s="1"/>
  <c r="Z92" i="7"/>
  <c r="AW92" i="7" s="1"/>
  <c r="Y92" i="7"/>
  <c r="AV92" i="7" s="1"/>
  <c r="BJ92" i="7"/>
  <c r="AA92" i="7"/>
  <c r="AX92" i="7" s="1"/>
  <c r="AY92" i="7" s="1"/>
  <c r="T92" i="7"/>
  <c r="BI52" i="7"/>
  <c r="BH52" i="7"/>
  <c r="U52" i="7"/>
  <c r="BK52" i="7"/>
  <c r="BI275" i="7"/>
  <c r="BK275" i="7"/>
  <c r="BH275" i="7"/>
  <c r="U275" i="7"/>
  <c r="BD235" i="7"/>
  <c r="AR235" i="7"/>
  <c r="V187" i="7"/>
  <c r="BH187" i="7" s="1"/>
  <c r="U147" i="7"/>
  <c r="BK147" i="7"/>
  <c r="BI147" i="7"/>
  <c r="BH147" i="7"/>
  <c r="Q282" i="7"/>
  <c r="Q226" i="7"/>
  <c r="P226" i="7"/>
  <c r="V226" i="7"/>
  <c r="AR77" i="7"/>
  <c r="BD77" i="7"/>
  <c r="V233" i="7"/>
  <c r="Q233" i="7"/>
  <c r="P233" i="7"/>
  <c r="V194" i="7"/>
  <c r="Q194" i="7"/>
  <c r="P194" i="7"/>
  <c r="Q153" i="7"/>
  <c r="V153" i="7"/>
  <c r="P153" i="7"/>
  <c r="X9" i="7"/>
  <c r="AU9" i="7" s="1"/>
  <c r="AO9" i="7"/>
  <c r="BA9" i="7"/>
  <c r="BJ216" i="7"/>
  <c r="AA216" i="7"/>
  <c r="AX216" i="7" s="1"/>
  <c r="AY216" i="7" s="1"/>
  <c r="Z216" i="7"/>
  <c r="AW216" i="7" s="1"/>
  <c r="Y216" i="7"/>
  <c r="AV216" i="7" s="1"/>
  <c r="T216" i="7"/>
  <c r="AA176" i="7"/>
  <c r="AX176" i="7" s="1"/>
  <c r="AY176" i="7" s="1"/>
  <c r="Z176" i="7"/>
  <c r="AW176" i="7" s="1"/>
  <c r="Y176" i="7"/>
  <c r="AV176" i="7" s="1"/>
  <c r="BJ176" i="7"/>
  <c r="T176" i="7"/>
  <c r="AR136" i="7"/>
  <c r="BD136" i="7"/>
  <c r="Z88" i="7"/>
  <c r="AW88" i="7" s="1"/>
  <c r="BJ88" i="7"/>
  <c r="AA88" i="7"/>
  <c r="AX88" i="7" s="1"/>
  <c r="AY88" i="7" s="1"/>
  <c r="Y88" i="7"/>
  <c r="AV88" i="7" s="1"/>
  <c r="T88" i="7"/>
  <c r="U48" i="7"/>
  <c r="BK48" i="7"/>
  <c r="BI48" i="7"/>
  <c r="BH48" i="7"/>
  <c r="AR8" i="7"/>
  <c r="BD8" i="7"/>
  <c r="Y175" i="7"/>
  <c r="AV175" i="7" s="1"/>
  <c r="BJ175" i="7"/>
  <c r="AA175" i="7"/>
  <c r="AX175" i="7" s="1"/>
  <c r="AY175" i="7" s="1"/>
  <c r="Z175" i="7"/>
  <c r="AW175" i="7" s="1"/>
  <c r="T175" i="7"/>
  <c r="BJ47" i="7"/>
  <c r="AA47" i="7"/>
  <c r="AX47" i="7" s="1"/>
  <c r="AY47" i="7" s="1"/>
  <c r="Z47" i="7"/>
  <c r="AW47" i="7" s="1"/>
  <c r="Y47" i="7"/>
  <c r="AV47" i="7" s="1"/>
  <c r="T47" i="7"/>
  <c r="P270" i="7"/>
  <c r="AR230" i="7"/>
  <c r="BD230" i="7"/>
  <c r="AR182" i="7"/>
  <c r="BD182" i="7"/>
  <c r="U142" i="7"/>
  <c r="BK142" i="7"/>
  <c r="BI142" i="7"/>
  <c r="BH142" i="7"/>
  <c r="P54" i="7"/>
  <c r="BD14" i="7"/>
  <c r="AR14" i="7"/>
  <c r="BD229" i="7"/>
  <c r="AR229" i="7"/>
  <c r="Q181" i="7"/>
  <c r="U141" i="7"/>
  <c r="BK141" i="7"/>
  <c r="BI141" i="7"/>
  <c r="BH141" i="7"/>
  <c r="BK101" i="7"/>
  <c r="BI101" i="7"/>
  <c r="BH101" i="7"/>
  <c r="U101" i="7"/>
  <c r="P302" i="7"/>
  <c r="T260" i="7"/>
  <c r="BJ260" i="7"/>
  <c r="AA260" i="7"/>
  <c r="AX260" i="7" s="1"/>
  <c r="AY260" i="7" s="1"/>
  <c r="Z260" i="7"/>
  <c r="AW260" i="7" s="1"/>
  <c r="Y260" i="7"/>
  <c r="AV260" i="7" s="1"/>
  <c r="BJ220" i="7"/>
  <c r="AA220" i="7"/>
  <c r="AX220" i="7" s="1"/>
  <c r="AY220" i="7" s="1"/>
  <c r="Z220" i="7"/>
  <c r="AW220" i="7" s="1"/>
  <c r="Y220" i="7"/>
  <c r="AV220" i="7" s="1"/>
  <c r="T220" i="7"/>
  <c r="AA172" i="7"/>
  <c r="AX172" i="7" s="1"/>
  <c r="AY172" i="7" s="1"/>
  <c r="Z172" i="7"/>
  <c r="AW172" i="7" s="1"/>
  <c r="Y172" i="7"/>
  <c r="AV172" i="7" s="1"/>
  <c r="T172" i="7"/>
  <c r="BJ172" i="7"/>
  <c r="U132" i="7"/>
  <c r="BK132" i="7"/>
  <c r="BI132" i="7"/>
  <c r="BH132" i="7"/>
  <c r="U92" i="7"/>
  <c r="BI92" i="7"/>
  <c r="BK92" i="7"/>
  <c r="BH92" i="7"/>
  <c r="BD44" i="7"/>
  <c r="AR44" i="7"/>
  <c r="BD275" i="7"/>
  <c r="AR275" i="7"/>
  <c r="Q227" i="7"/>
  <c r="P187" i="7"/>
  <c r="BK187" i="7" s="1"/>
  <c r="AR147" i="7"/>
  <c r="BD147" i="7"/>
  <c r="P282" i="7"/>
  <c r="V121" i="7"/>
  <c r="Q121" i="7"/>
  <c r="P121" i="7"/>
  <c r="P19" i="7"/>
  <c r="V19" i="7"/>
  <c r="Q19" i="7"/>
  <c r="P90" i="7"/>
  <c r="V90" i="7"/>
  <c r="Q90" i="7"/>
  <c r="V75" i="7"/>
  <c r="Q75" i="7"/>
  <c r="P75" i="7"/>
  <c r="V59" i="7"/>
  <c r="P59" i="7"/>
  <c r="Q59" i="7"/>
  <c r="P114" i="7"/>
  <c r="V114" i="7"/>
  <c r="Q114" i="7"/>
  <c r="V42" i="7"/>
  <c r="Q42" i="7"/>
  <c r="P42" i="7"/>
  <c r="BA268" i="7"/>
  <c r="AO268" i="7"/>
  <c r="X268" i="7"/>
  <c r="AU268" i="7" s="1"/>
  <c r="X116" i="7"/>
  <c r="AU116" i="7" s="1"/>
  <c r="AO116" i="7"/>
  <c r="BA116" i="7"/>
  <c r="X103" i="7"/>
  <c r="AU103" i="7" s="1"/>
  <c r="BA103" i="7"/>
  <c r="AO103" i="7"/>
  <c r="X189" i="7"/>
  <c r="AU189" i="7" s="1"/>
  <c r="AO189" i="7"/>
  <c r="BA189" i="7"/>
  <c r="BA179" i="7"/>
  <c r="AO179" i="7"/>
  <c r="X179" i="7"/>
  <c r="AU179" i="7" s="1"/>
  <c r="AO101" i="7"/>
  <c r="BA101" i="7"/>
  <c r="X101" i="7"/>
  <c r="AU101" i="7" s="1"/>
  <c r="AM64" i="7"/>
  <c r="G17" i="2" s="1" a="1"/>
  <c r="G17" i="2" s="1"/>
  <c r="F8" i="2" a="1"/>
  <c r="F8" i="2" s="1"/>
  <c r="H22" i="2" a="1"/>
  <c r="H22" i="2" s="1"/>
  <c r="F22" i="2" a="1"/>
  <c r="F22" i="2" s="1"/>
  <c r="BJ256" i="7"/>
  <c r="Z256" i="7"/>
  <c r="AW256" i="7" s="1"/>
  <c r="AA256" i="7"/>
  <c r="AX256" i="7" s="1"/>
  <c r="AY256" i="7" s="1"/>
  <c r="Y256" i="7"/>
  <c r="AV256" i="7" s="1"/>
  <c r="T256" i="7"/>
  <c r="BI216" i="7"/>
  <c r="BH216" i="7"/>
  <c r="U216" i="7"/>
  <c r="BK216" i="7"/>
  <c r="BI176" i="7"/>
  <c r="BH176" i="7"/>
  <c r="BK176" i="7"/>
  <c r="U176" i="7"/>
  <c r="P128" i="7"/>
  <c r="BI88" i="7"/>
  <c r="BK88" i="7"/>
  <c r="BH88" i="7"/>
  <c r="U88" i="7"/>
  <c r="AR48" i="7"/>
  <c r="BD48" i="7"/>
  <c r="BD263" i="7"/>
  <c r="AR263" i="7"/>
  <c r="BJ215" i="7"/>
  <c r="AA215" i="7"/>
  <c r="AX215" i="7" s="1"/>
  <c r="AY215" i="7" s="1"/>
  <c r="Z215" i="7"/>
  <c r="AW215" i="7" s="1"/>
  <c r="Y215" i="7"/>
  <c r="AV215" i="7" s="1"/>
  <c r="T215" i="7"/>
  <c r="BI175" i="7"/>
  <c r="BH175" i="7"/>
  <c r="U175" i="7"/>
  <c r="BK175" i="7"/>
  <c r="BK135" i="7"/>
  <c r="BI135" i="7"/>
  <c r="BH135" i="7"/>
  <c r="U135" i="7"/>
  <c r="AA87" i="7"/>
  <c r="AX87" i="7" s="1"/>
  <c r="AY87" i="7" s="1"/>
  <c r="Y87" i="7"/>
  <c r="AV87" i="7" s="1"/>
  <c r="BJ87" i="7"/>
  <c r="T87" i="7"/>
  <c r="Z87" i="7"/>
  <c r="AW87" i="7" s="1"/>
  <c r="AR47" i="7"/>
  <c r="BD47" i="7"/>
  <c r="AA222" i="7"/>
  <c r="AX222" i="7" s="1"/>
  <c r="AY222" i="7" s="1"/>
  <c r="Z222" i="7"/>
  <c r="AW222" i="7" s="1"/>
  <c r="Y222" i="7"/>
  <c r="AV222" i="7" s="1"/>
  <c r="T222" i="7"/>
  <c r="BJ222" i="7"/>
  <c r="T182" i="7"/>
  <c r="BJ182" i="7"/>
  <c r="AA182" i="7"/>
  <c r="AX182" i="7" s="1"/>
  <c r="AY182" i="7" s="1"/>
  <c r="Z182" i="7"/>
  <c r="AW182" i="7" s="1"/>
  <c r="Y182" i="7"/>
  <c r="AV182" i="7" s="1"/>
  <c r="AR142" i="7"/>
  <c r="BD142" i="7"/>
  <c r="P94" i="7"/>
  <c r="BI54" i="7"/>
  <c r="BH54" i="7"/>
  <c r="U54" i="7"/>
  <c r="Q6" i="7"/>
  <c r="BH269" i="7"/>
  <c r="U269" i="7"/>
  <c r="BI269" i="7"/>
  <c r="BK269" i="7"/>
  <c r="BJ221" i="7"/>
  <c r="AA221" i="7"/>
  <c r="AX221" i="7" s="1"/>
  <c r="AY221" i="7" s="1"/>
  <c r="Z221" i="7"/>
  <c r="AW221" i="7" s="1"/>
  <c r="Y221" i="7"/>
  <c r="AV221" i="7" s="1"/>
  <c r="T221" i="7"/>
  <c r="V181" i="7"/>
  <c r="AR141" i="7"/>
  <c r="BD141" i="7"/>
  <c r="U93" i="7"/>
  <c r="BH93" i="7"/>
  <c r="BK93" i="7"/>
  <c r="BI93" i="7"/>
  <c r="BI302" i="7"/>
  <c r="BK302" i="7"/>
  <c r="BH302" i="7"/>
  <c r="U302" i="7"/>
  <c r="BD310" i="7"/>
  <c r="AR310" i="7"/>
  <c r="BI260" i="7"/>
  <c r="U260" i="7"/>
  <c r="BK260" i="7"/>
  <c r="BH260" i="7"/>
  <c r="Z212" i="7"/>
  <c r="AW212" i="7" s="1"/>
  <c r="Y212" i="7"/>
  <c r="AV212" i="7" s="1"/>
  <c r="T212" i="7"/>
  <c r="BJ212" i="7"/>
  <c r="AA212" i="7"/>
  <c r="AX212" i="7" s="1"/>
  <c r="AY212" i="7" s="1"/>
  <c r="U172" i="7"/>
  <c r="BK172" i="7"/>
  <c r="BI172" i="7"/>
  <c r="BH172" i="7"/>
  <c r="BD132" i="7"/>
  <c r="AR132" i="7"/>
  <c r="BH84" i="7"/>
  <c r="BK84" i="7"/>
  <c r="U84" i="7"/>
  <c r="BI84" i="7"/>
  <c r="AA44" i="7"/>
  <c r="AX44" i="7" s="1"/>
  <c r="AY44" i="7" s="1"/>
  <c r="Z44" i="7"/>
  <c r="AW44" i="7" s="1"/>
  <c r="T44" i="7"/>
  <c r="BJ44" i="7"/>
  <c r="Y44" i="7"/>
  <c r="AV44" i="7" s="1"/>
  <c r="U267" i="7"/>
  <c r="BK267" i="7"/>
  <c r="BI267" i="7"/>
  <c r="P227" i="7"/>
  <c r="BD139" i="7"/>
  <c r="AR139" i="7"/>
  <c r="V122" i="7"/>
  <c r="Q122" i="7"/>
  <c r="P122" i="7"/>
  <c r="Q49" i="7"/>
  <c r="V49" i="7"/>
  <c r="P49" i="7"/>
  <c r="P210" i="7"/>
  <c r="Q210" i="7"/>
  <c r="V210" i="7"/>
  <c r="AR12" i="7"/>
  <c r="BD12" i="7"/>
  <c r="V218" i="7"/>
  <c r="Q218" i="7"/>
  <c r="P218" i="7"/>
  <c r="V154" i="7"/>
  <c r="P154" i="7"/>
  <c r="Q154" i="7"/>
  <c r="Q82" i="7"/>
  <c r="P82" i="7"/>
  <c r="V82" i="7"/>
  <c r="AO206" i="7"/>
  <c r="X206" i="7"/>
  <c r="AU206" i="7" s="1"/>
  <c r="BA206" i="7"/>
  <c r="X202" i="7"/>
  <c r="AU202" i="7" s="1"/>
  <c r="AO202" i="7"/>
  <c r="BA202" i="7"/>
  <c r="X178" i="7"/>
  <c r="AU178" i="7" s="1"/>
  <c r="AO178" i="7"/>
  <c r="BA178" i="7"/>
  <c r="AO130" i="7"/>
  <c r="X130" i="7"/>
  <c r="AU130" i="7" s="1"/>
  <c r="BA130" i="7"/>
  <c r="AO250" i="7"/>
  <c r="X250" i="7"/>
  <c r="AU250" i="7" s="1"/>
  <c r="BA250" i="7"/>
  <c r="X223" i="7"/>
  <c r="AU223" i="7" s="1"/>
  <c r="BA223" i="7"/>
  <c r="AO223" i="7"/>
  <c r="BA208" i="7"/>
  <c r="X208" i="7"/>
  <c r="AU208" i="7" s="1"/>
  <c r="AO208" i="7"/>
  <c r="X159" i="7"/>
  <c r="AU159" i="7" s="1"/>
  <c r="BA159" i="7"/>
  <c r="AO159" i="7"/>
  <c r="AM91" i="7"/>
  <c r="Q306" i="7"/>
  <c r="BK256" i="7"/>
  <c r="BH256" i="7"/>
  <c r="U256" i="7"/>
  <c r="BI256" i="7"/>
  <c r="BD216" i="7"/>
  <c r="AR216" i="7"/>
  <c r="BD168" i="7"/>
  <c r="AR168" i="7"/>
  <c r="Q128" i="7"/>
  <c r="AR88" i="7"/>
  <c r="BD88" i="7"/>
  <c r="P40" i="7"/>
  <c r="V255" i="7"/>
  <c r="BK215" i="7"/>
  <c r="BI215" i="7"/>
  <c r="BH215" i="7"/>
  <c r="U215" i="7"/>
  <c r="P127" i="7"/>
  <c r="BK87" i="7"/>
  <c r="BI87" i="7"/>
  <c r="BH87" i="7"/>
  <c r="U87" i="7"/>
  <c r="BI47" i="7"/>
  <c r="BK47" i="7"/>
  <c r="BH47" i="7"/>
  <c r="U47" i="7"/>
  <c r="BJ262" i="7"/>
  <c r="Z262" i="7"/>
  <c r="AW262" i="7" s="1"/>
  <c r="T262" i="7"/>
  <c r="AA262" i="7"/>
  <c r="AX262" i="7" s="1"/>
  <c r="AY262" i="7" s="1"/>
  <c r="Y262" i="7"/>
  <c r="AV262" i="7" s="1"/>
  <c r="Q222" i="7"/>
  <c r="BK182" i="7"/>
  <c r="BI182" i="7"/>
  <c r="BH182" i="7"/>
  <c r="U182" i="7"/>
  <c r="BH134" i="7"/>
  <c r="BK134" i="7"/>
  <c r="U134" i="7"/>
  <c r="BI134" i="7"/>
  <c r="Q94" i="7"/>
  <c r="V6" i="7"/>
  <c r="BK261" i="7"/>
  <c r="BI261" i="7"/>
  <c r="U261" i="7"/>
  <c r="BH261" i="7"/>
  <c r="Q221" i="7"/>
  <c r="P133" i="7"/>
  <c r="V93" i="7"/>
  <c r="P310" i="7"/>
  <c r="BK310" i="7" s="1"/>
  <c r="AA252" i="7"/>
  <c r="AX252" i="7" s="1"/>
  <c r="AY252" i="7" s="1"/>
  <c r="Z252" i="7"/>
  <c r="AW252" i="7" s="1"/>
  <c r="BJ252" i="7"/>
  <c r="T252" i="7"/>
  <c r="Y252" i="7"/>
  <c r="AV252" i="7" s="1"/>
  <c r="U212" i="7"/>
  <c r="BK212" i="7"/>
  <c r="BH212" i="7"/>
  <c r="BI212" i="7"/>
  <c r="BD172" i="7"/>
  <c r="AR172" i="7"/>
  <c r="U124" i="7"/>
  <c r="BH124" i="7"/>
  <c r="BK124" i="7"/>
  <c r="BI124" i="7"/>
  <c r="AR84" i="7"/>
  <c r="BD84" i="7"/>
  <c r="BK44" i="7"/>
  <c r="U44" i="7"/>
  <c r="BI44" i="7"/>
  <c r="BH44" i="7"/>
  <c r="V267" i="7"/>
  <c r="P179" i="7"/>
  <c r="AA139" i="7"/>
  <c r="AX139" i="7" s="1"/>
  <c r="AY139" i="7" s="1"/>
  <c r="Y139" i="7"/>
  <c r="AV139" i="7" s="1"/>
  <c r="Z139" i="7"/>
  <c r="AW139" i="7" s="1"/>
  <c r="T139" i="7"/>
  <c r="BJ139" i="7"/>
  <c r="V107" i="7"/>
  <c r="Q107" i="7"/>
  <c r="P107" i="7"/>
  <c r="V61" i="7"/>
  <c r="Q61" i="7"/>
  <c r="P61" i="7"/>
  <c r="Q17" i="7"/>
  <c r="P17" i="7"/>
  <c r="V17" i="7"/>
  <c r="Q15" i="7"/>
  <c r="V15" i="7"/>
  <c r="P15" i="7"/>
  <c r="P57" i="7"/>
  <c r="V57" i="7"/>
  <c r="Q57" i="7"/>
  <c r="Z12" i="7"/>
  <c r="AW12" i="7" s="1"/>
  <c r="BJ12" i="7"/>
  <c r="AA12" i="7"/>
  <c r="AX12" i="7" s="1"/>
  <c r="AY12" i="7" s="1"/>
  <c r="Y12" i="7"/>
  <c r="AV12" i="7" s="1"/>
  <c r="T12" i="7"/>
  <c r="AO280" i="7"/>
  <c r="BA280" i="7"/>
  <c r="X280" i="7"/>
  <c r="AU280" i="7" s="1"/>
  <c r="AK79" i="7"/>
  <c r="AM79" i="7"/>
  <c r="X86" i="7"/>
  <c r="AU86" i="7" s="1"/>
  <c r="BA86" i="7"/>
  <c r="AO86" i="7"/>
  <c r="BA62" i="7"/>
  <c r="X62" i="7"/>
  <c r="AU62" i="7" s="1"/>
  <c r="AO62" i="7"/>
  <c r="V306" i="7"/>
  <c r="AR256" i="7"/>
  <c r="BD256" i="7"/>
  <c r="V208" i="7"/>
  <c r="AA168" i="7"/>
  <c r="AX168" i="7" s="1"/>
  <c r="AY168" i="7" s="1"/>
  <c r="Z168" i="7"/>
  <c r="AW168" i="7" s="1"/>
  <c r="Y168" i="7"/>
  <c r="AV168" i="7" s="1"/>
  <c r="T168" i="7"/>
  <c r="BJ168" i="7"/>
  <c r="U80" i="7"/>
  <c r="BK80" i="7"/>
  <c r="BI80" i="7"/>
  <c r="BH80" i="7"/>
  <c r="V40" i="7"/>
  <c r="Q305" i="7"/>
  <c r="P305" i="7"/>
  <c r="V305" i="7"/>
  <c r="P255" i="7"/>
  <c r="AR215" i="7"/>
  <c r="BD215" i="7"/>
  <c r="P167" i="7"/>
  <c r="Q127" i="7"/>
  <c r="AR87" i="7"/>
  <c r="BD87" i="7"/>
  <c r="P39" i="7"/>
  <c r="BK262" i="7"/>
  <c r="BI262" i="7"/>
  <c r="BH262" i="7"/>
  <c r="U262" i="7"/>
  <c r="AR174" i="7"/>
  <c r="BD174" i="7"/>
  <c r="BD134" i="7"/>
  <c r="AR134" i="7"/>
  <c r="AR46" i="7"/>
  <c r="BD46" i="7"/>
  <c r="AR261" i="7"/>
  <c r="BD261" i="7"/>
  <c r="BH173" i="7"/>
  <c r="U173" i="7"/>
  <c r="BK173" i="7"/>
  <c r="BI173" i="7"/>
  <c r="Q133" i="7"/>
  <c r="BD285" i="7"/>
  <c r="AR285" i="7"/>
  <c r="BD252" i="7"/>
  <c r="AR252" i="7"/>
  <c r="BD212" i="7"/>
  <c r="AR212" i="7"/>
  <c r="T164" i="7"/>
  <c r="BJ164" i="7"/>
  <c r="AA164" i="7"/>
  <c r="AX164" i="7" s="1"/>
  <c r="AY164" i="7" s="1"/>
  <c r="Z164" i="7"/>
  <c r="AW164" i="7" s="1"/>
  <c r="Y164" i="7"/>
  <c r="AV164" i="7" s="1"/>
  <c r="AA124" i="7"/>
  <c r="AX124" i="7" s="1"/>
  <c r="AY124" i="7" s="1"/>
  <c r="Z124" i="7"/>
  <c r="AW124" i="7" s="1"/>
  <c r="Y124" i="7"/>
  <c r="AV124" i="7" s="1"/>
  <c r="BJ124" i="7"/>
  <c r="T124" i="7"/>
  <c r="AA84" i="7"/>
  <c r="AX84" i="7" s="1"/>
  <c r="AY84" i="7" s="1"/>
  <c r="BJ84" i="7"/>
  <c r="Z84" i="7"/>
  <c r="AW84" i="7" s="1"/>
  <c r="Y84" i="7"/>
  <c r="AV84" i="7" s="1"/>
  <c r="T84" i="7"/>
  <c r="Z36" i="7"/>
  <c r="AW36" i="7" s="1"/>
  <c r="T36" i="7"/>
  <c r="BJ36" i="7"/>
  <c r="AA36" i="7"/>
  <c r="AX36" i="7" s="1"/>
  <c r="AY36" i="7" s="1"/>
  <c r="Y36" i="7"/>
  <c r="AV36" i="7" s="1"/>
  <c r="V219" i="7"/>
  <c r="Q179" i="7"/>
  <c r="U139" i="7"/>
  <c r="BI139" i="7"/>
  <c r="BH139" i="7"/>
  <c r="BK139" i="7"/>
  <c r="Q65" i="7"/>
  <c r="P65" i="7"/>
  <c r="V65" i="7"/>
  <c r="V35" i="7"/>
  <c r="Q35" i="7"/>
  <c r="P35" i="7"/>
  <c r="Q145" i="7"/>
  <c r="P145" i="7"/>
  <c r="V145" i="7"/>
  <c r="BI12" i="7"/>
  <c r="BK12" i="7"/>
  <c r="BH12" i="7"/>
  <c r="U12" i="7"/>
  <c r="Q169" i="7"/>
  <c r="P169" i="7"/>
  <c r="V169" i="7"/>
  <c r="V97" i="7"/>
  <c r="Q97" i="7"/>
  <c r="P97" i="7"/>
  <c r="P53" i="7"/>
  <c r="V53" i="7"/>
  <c r="Q53" i="7"/>
  <c r="AO153" i="7"/>
  <c r="BA153" i="7"/>
  <c r="X153" i="7"/>
  <c r="AU153" i="7" s="1"/>
  <c r="AO308" i="7"/>
  <c r="X308" i="7"/>
  <c r="AU308" i="7" s="1"/>
  <c r="BA308" i="7"/>
  <c r="X217" i="7"/>
  <c r="AU217" i="7" s="1"/>
  <c r="BA217" i="7"/>
  <c r="AO217" i="7"/>
  <c r="AO222" i="7"/>
  <c r="X222" i="7"/>
  <c r="AU222" i="7" s="1"/>
  <c r="BA222" i="7"/>
  <c r="X147" i="7"/>
  <c r="AU147" i="7" s="1"/>
  <c r="AO147" i="7"/>
  <c r="BA147" i="7"/>
  <c r="BA75" i="7"/>
  <c r="X75" i="7"/>
  <c r="AU75" i="7" s="1"/>
  <c r="AO75" i="7"/>
  <c r="X165" i="7"/>
  <c r="AU165" i="7" s="1"/>
  <c r="AO165" i="7"/>
  <c r="BA165" i="7"/>
  <c r="BA171" i="7"/>
  <c r="X171" i="7"/>
  <c r="AU171" i="7" s="1"/>
  <c r="AO171" i="7"/>
  <c r="AO141" i="7"/>
  <c r="BA141" i="7"/>
  <c r="X141" i="7"/>
  <c r="AU141" i="7" s="1"/>
  <c r="BA303" i="7"/>
  <c r="X303" i="7"/>
  <c r="AU303" i="7" s="1"/>
  <c r="AO303" i="7"/>
  <c r="X300" i="7"/>
  <c r="AU300" i="7" s="1"/>
  <c r="BA300" i="7"/>
  <c r="AO300" i="7"/>
  <c r="X234" i="7"/>
  <c r="AU234" i="7" s="1"/>
  <c r="AO234" i="7"/>
  <c r="BA234" i="7"/>
  <c r="BA155" i="7"/>
  <c r="X155" i="7"/>
  <c r="AU155" i="7" s="1"/>
  <c r="AO155" i="7"/>
  <c r="X152" i="7"/>
  <c r="AU152" i="7" s="1"/>
  <c r="AO152" i="7"/>
  <c r="BA152" i="7"/>
  <c r="X142" i="7"/>
  <c r="AU142" i="7" s="1"/>
  <c r="AO142" i="7"/>
  <c r="BA142" i="7"/>
  <c r="BA294" i="7"/>
  <c r="AO294" i="7"/>
  <c r="X294" i="7"/>
  <c r="AU294" i="7" s="1"/>
  <c r="AO269" i="7"/>
  <c r="BA269" i="7"/>
  <c r="X269" i="7"/>
  <c r="AU269" i="7" s="1"/>
  <c r="X160" i="7"/>
  <c r="AU160" i="7" s="1"/>
  <c r="AO160" i="7"/>
  <c r="BA160" i="7"/>
  <c r="AM81" i="7"/>
  <c r="AM72" i="7"/>
  <c r="X36" i="7"/>
  <c r="AU36" i="7" s="1"/>
  <c r="AO36" i="7"/>
  <c r="BA36" i="7"/>
  <c r="AO7" i="7"/>
  <c r="BA7" i="7"/>
  <c r="X7" i="7"/>
  <c r="AU7" i="7" s="1"/>
  <c r="P248" i="7"/>
  <c r="P208" i="7"/>
  <c r="BI168" i="7"/>
  <c r="BH168" i="7"/>
  <c r="U168" i="7"/>
  <c r="BK168" i="7"/>
  <c r="V120" i="7"/>
  <c r="Y80" i="7"/>
  <c r="AV80" i="7" s="1"/>
  <c r="Z80" i="7"/>
  <c r="AW80" i="7" s="1"/>
  <c r="BJ80" i="7"/>
  <c r="T80" i="7"/>
  <c r="AA80" i="7"/>
  <c r="AX80" i="7" s="1"/>
  <c r="AY80" i="7" s="1"/>
  <c r="AR288" i="7"/>
  <c r="BD288" i="7"/>
  <c r="P207" i="7"/>
  <c r="Q167" i="7"/>
  <c r="P79" i="7"/>
  <c r="Q39" i="7"/>
  <c r="AR262" i="7"/>
  <c r="BD262" i="7"/>
  <c r="AR214" i="7"/>
  <c r="BD214" i="7"/>
  <c r="T174" i="7"/>
  <c r="BJ174" i="7"/>
  <c r="AA174" i="7"/>
  <c r="AX174" i="7" s="1"/>
  <c r="AY174" i="7" s="1"/>
  <c r="Z174" i="7"/>
  <c r="AW174" i="7" s="1"/>
  <c r="Y174" i="7"/>
  <c r="AV174" i="7" s="1"/>
  <c r="Z134" i="7"/>
  <c r="AW134" i="7" s="1"/>
  <c r="AA134" i="7"/>
  <c r="AX134" i="7" s="1"/>
  <c r="AY134" i="7" s="1"/>
  <c r="BJ134" i="7"/>
  <c r="T134" i="7"/>
  <c r="Y134" i="7"/>
  <c r="AV134" i="7" s="1"/>
  <c r="BJ86" i="7"/>
  <c r="Z86" i="7"/>
  <c r="AW86" i="7" s="1"/>
  <c r="Y86" i="7"/>
  <c r="AV86" i="7" s="1"/>
  <c r="T86" i="7"/>
  <c r="AA86" i="7"/>
  <c r="AX86" i="7" s="1"/>
  <c r="AY86" i="7" s="1"/>
  <c r="T46" i="7"/>
  <c r="BJ46" i="7"/>
  <c r="AA46" i="7"/>
  <c r="AX46" i="7" s="1"/>
  <c r="AY46" i="7" s="1"/>
  <c r="Z46" i="7"/>
  <c r="AW46" i="7" s="1"/>
  <c r="Y46" i="7"/>
  <c r="AV46" i="7" s="1"/>
  <c r="P303" i="7"/>
  <c r="AA261" i="7"/>
  <c r="AX261" i="7" s="1"/>
  <c r="AY261" i="7" s="1"/>
  <c r="Z261" i="7"/>
  <c r="AW261" i="7" s="1"/>
  <c r="Y261" i="7"/>
  <c r="AV261" i="7" s="1"/>
  <c r="T261" i="7"/>
  <c r="BJ261" i="7"/>
  <c r="P213" i="7"/>
  <c r="BD173" i="7"/>
  <c r="AR173" i="7"/>
  <c r="V85" i="7"/>
  <c r="Y285" i="7"/>
  <c r="AV285" i="7" s="1"/>
  <c r="T285" i="7"/>
  <c r="BJ285" i="7"/>
  <c r="Z285" i="7"/>
  <c r="AW285" i="7" s="1"/>
  <c r="AA285" i="7"/>
  <c r="AX285" i="7" s="1"/>
  <c r="AY285" i="7" s="1"/>
  <c r="BI252" i="7"/>
  <c r="BH252" i="7"/>
  <c r="BK252" i="7"/>
  <c r="U252" i="7"/>
  <c r="BK204" i="7"/>
  <c r="BI204" i="7"/>
  <c r="BH204" i="7"/>
  <c r="U204" i="7"/>
  <c r="U164" i="7"/>
  <c r="BK164" i="7"/>
  <c r="BI164" i="7"/>
  <c r="BH164" i="7"/>
  <c r="BD124" i="7"/>
  <c r="AR124" i="7"/>
  <c r="BD76" i="7"/>
  <c r="AR76" i="7"/>
  <c r="BK36" i="7"/>
  <c r="BI36" i="7"/>
  <c r="BH36" i="7"/>
  <c r="U36" i="7"/>
  <c r="P301" i="7"/>
  <c r="P259" i="7"/>
  <c r="P219" i="7"/>
  <c r="Y131" i="7"/>
  <c r="AV131" i="7" s="1"/>
  <c r="BJ131" i="7"/>
  <c r="Z131" i="7"/>
  <c r="AW131" i="7" s="1"/>
  <c r="T131" i="7"/>
  <c r="AA131" i="7"/>
  <c r="AX131" i="7" s="1"/>
  <c r="AY131" i="7" s="1"/>
  <c r="V50" i="7"/>
  <c r="P50" i="7"/>
  <c r="Q50" i="7"/>
  <c r="Q290" i="7"/>
  <c r="V290" i="7"/>
  <c r="P290" i="7"/>
  <c r="Q138" i="7"/>
  <c r="P138" i="7"/>
  <c r="V138" i="7"/>
  <c r="V33" i="7"/>
  <c r="Q33" i="7"/>
  <c r="P33" i="7"/>
  <c r="V43" i="7"/>
  <c r="Q43" i="7"/>
  <c r="P43" i="7"/>
  <c r="AM65" i="7"/>
  <c r="F21" i="2" s="1" a="1"/>
  <c r="F21" i="2" s="1"/>
  <c r="X54" i="7"/>
  <c r="AU54" i="7" s="1"/>
  <c r="AO54" i="7"/>
  <c r="BA54" i="7"/>
  <c r="Q248" i="7"/>
  <c r="P160" i="7"/>
  <c r="BD80" i="7"/>
  <c r="AR80" i="7"/>
  <c r="AA288" i="7"/>
  <c r="AX288" i="7" s="1"/>
  <c r="AY288" i="7" s="1"/>
  <c r="Z288" i="7"/>
  <c r="AW288" i="7" s="1"/>
  <c r="T288" i="7"/>
  <c r="Y288" i="7"/>
  <c r="AV288" i="7" s="1"/>
  <c r="BJ288" i="7"/>
  <c r="AA296" i="7"/>
  <c r="AX296" i="7" s="1"/>
  <c r="AY296" i="7" s="1"/>
  <c r="Z296" i="7"/>
  <c r="AW296" i="7" s="1"/>
  <c r="BJ296" i="7"/>
  <c r="Y296" i="7"/>
  <c r="AV296" i="7" s="1"/>
  <c r="T296" i="7"/>
  <c r="V247" i="7"/>
  <c r="P304" i="7"/>
  <c r="T254" i="7"/>
  <c r="Y254" i="7"/>
  <c r="AV254" i="7" s="1"/>
  <c r="BJ254" i="7"/>
  <c r="AA254" i="7"/>
  <c r="AX254" i="7" s="1"/>
  <c r="AY254" i="7" s="1"/>
  <c r="Z254" i="7"/>
  <c r="AW254" i="7" s="1"/>
  <c r="BJ214" i="7"/>
  <c r="AA214" i="7"/>
  <c r="AX214" i="7" s="1"/>
  <c r="AY214" i="7" s="1"/>
  <c r="Z214" i="7"/>
  <c r="AW214" i="7" s="1"/>
  <c r="Y214" i="7"/>
  <c r="AV214" i="7" s="1"/>
  <c r="T214" i="7"/>
  <c r="BK174" i="7"/>
  <c r="BI174" i="7"/>
  <c r="BH174" i="7"/>
  <c r="U174" i="7"/>
  <c r="AR126" i="7"/>
  <c r="BD126" i="7"/>
  <c r="U86" i="7"/>
  <c r="BK86" i="7"/>
  <c r="BI86" i="7"/>
  <c r="BH86" i="7"/>
  <c r="BK46" i="7"/>
  <c r="U46" i="7"/>
  <c r="BI46" i="7"/>
  <c r="BH46" i="7"/>
  <c r="Q303" i="7"/>
  <c r="Q213" i="7"/>
  <c r="AA173" i="7"/>
  <c r="AX173" i="7" s="1"/>
  <c r="AY173" i="7" s="1"/>
  <c r="Z173" i="7"/>
  <c r="AW173" i="7" s="1"/>
  <c r="Y173" i="7"/>
  <c r="AV173" i="7" s="1"/>
  <c r="BJ173" i="7"/>
  <c r="T173" i="7"/>
  <c r="V125" i="7"/>
  <c r="P85" i="7"/>
  <c r="BI285" i="7"/>
  <c r="BH285" i="7"/>
  <c r="U285" i="7"/>
  <c r="BK285" i="7"/>
  <c r="Q293" i="7"/>
  <c r="AA244" i="7"/>
  <c r="AX244" i="7" s="1"/>
  <c r="AY244" i="7" s="1"/>
  <c r="Z244" i="7"/>
  <c r="AW244" i="7" s="1"/>
  <c r="Y244" i="7"/>
  <c r="AV244" i="7" s="1"/>
  <c r="T244" i="7"/>
  <c r="BJ244" i="7"/>
  <c r="AR204" i="7"/>
  <c r="BD204" i="7"/>
  <c r="AR164" i="7"/>
  <c r="BD164" i="7"/>
  <c r="BK116" i="7"/>
  <c r="BH116" i="7"/>
  <c r="U116" i="7"/>
  <c r="BI116" i="7"/>
  <c r="BJ76" i="7"/>
  <c r="Z76" i="7"/>
  <c r="AW76" i="7" s="1"/>
  <c r="AA76" i="7"/>
  <c r="AX76" i="7" s="1"/>
  <c r="AY76" i="7" s="1"/>
  <c r="Y76" i="7"/>
  <c r="AV76" i="7" s="1"/>
  <c r="T76" i="7"/>
  <c r="AR36" i="7"/>
  <c r="BD36" i="7"/>
  <c r="V301" i="7"/>
  <c r="Q259" i="7"/>
  <c r="P171" i="7"/>
  <c r="BI131" i="7"/>
  <c r="BK131" i="7"/>
  <c r="BH131" i="7"/>
  <c r="U131" i="7"/>
  <c r="V51" i="7"/>
  <c r="Q51" i="7"/>
  <c r="P51" i="7"/>
  <c r="AD4" i="7"/>
  <c r="AG4" i="7"/>
  <c r="L8" i="2"/>
  <c r="V74" i="7"/>
  <c r="Q74" i="7"/>
  <c r="P74" i="7"/>
  <c r="V67" i="7"/>
  <c r="P67" i="7"/>
  <c r="Q67" i="7"/>
  <c r="Q98" i="7"/>
  <c r="P98" i="7"/>
  <c r="V98" i="7"/>
  <c r="Q83" i="7"/>
  <c r="P83" i="7"/>
  <c r="V83" i="7"/>
  <c r="V25" i="7"/>
  <c r="Q25" i="7"/>
  <c r="P25" i="7"/>
  <c r="AM99" i="7"/>
  <c r="Q297" i="7"/>
  <c r="P297" i="7"/>
  <c r="V297" i="7"/>
  <c r="BD200" i="7"/>
  <c r="AR200" i="7"/>
  <c r="Q160" i="7"/>
  <c r="BI120" i="7"/>
  <c r="BH120" i="7"/>
  <c r="U120" i="7"/>
  <c r="BK120" i="7"/>
  <c r="T72" i="7"/>
  <c r="Y72" i="7"/>
  <c r="AV72" i="7" s="1"/>
  <c r="AA72" i="7"/>
  <c r="AX72" i="7" s="1"/>
  <c r="AY72" i="7" s="1"/>
  <c r="Z72" i="7"/>
  <c r="AW72" i="7" s="1"/>
  <c r="BJ72" i="7"/>
  <c r="V32" i="7"/>
  <c r="BK288" i="7"/>
  <c r="BI288" i="7"/>
  <c r="BH288" i="7"/>
  <c r="U288" i="7"/>
  <c r="BH296" i="7"/>
  <c r="BK296" i="7"/>
  <c r="BI296" i="7"/>
  <c r="U296" i="7"/>
  <c r="P247" i="7"/>
  <c r="BD207" i="7"/>
  <c r="AR207" i="7"/>
  <c r="P159" i="7"/>
  <c r="BK119" i="7"/>
  <c r="BI119" i="7"/>
  <c r="BH119" i="7"/>
  <c r="U119" i="7"/>
  <c r="U79" i="7"/>
  <c r="BK79" i="7"/>
  <c r="BI79" i="7"/>
  <c r="BH79" i="7"/>
  <c r="Q304" i="7"/>
  <c r="U254" i="7"/>
  <c r="BI254" i="7"/>
  <c r="BK254" i="7"/>
  <c r="BH254" i="7"/>
  <c r="BK214" i="7"/>
  <c r="BI214" i="7"/>
  <c r="BH214" i="7"/>
  <c r="U214" i="7"/>
  <c r="AA166" i="7"/>
  <c r="AX166" i="7" s="1"/>
  <c r="AY166" i="7" s="1"/>
  <c r="Z166" i="7"/>
  <c r="AW166" i="7" s="1"/>
  <c r="Y166" i="7"/>
  <c r="AV166" i="7" s="1"/>
  <c r="T166" i="7"/>
  <c r="BJ166" i="7"/>
  <c r="T126" i="7"/>
  <c r="BJ126" i="7"/>
  <c r="AA126" i="7"/>
  <c r="AX126" i="7" s="1"/>
  <c r="AY126" i="7" s="1"/>
  <c r="Z126" i="7"/>
  <c r="AW126" i="7" s="1"/>
  <c r="Y126" i="7"/>
  <c r="AV126" i="7" s="1"/>
  <c r="AR86" i="7"/>
  <c r="BD86" i="7"/>
  <c r="AR38" i="7"/>
  <c r="BD38" i="7"/>
  <c r="BK253" i="7"/>
  <c r="U253" i="7"/>
  <c r="BI253" i="7"/>
  <c r="BH253" i="7"/>
  <c r="Z165" i="7"/>
  <c r="AW165" i="7" s="1"/>
  <c r="Y165" i="7"/>
  <c r="AV165" i="7" s="1"/>
  <c r="T165" i="7"/>
  <c r="BJ165" i="7"/>
  <c r="AA165" i="7"/>
  <c r="AX165" i="7" s="1"/>
  <c r="AY165" i="7" s="1"/>
  <c r="P125" i="7"/>
  <c r="V293" i="7"/>
  <c r="BI244" i="7"/>
  <c r="BH244" i="7"/>
  <c r="U244" i="7"/>
  <c r="BK244" i="7"/>
  <c r="Z204" i="7"/>
  <c r="AW204" i="7" s="1"/>
  <c r="AA204" i="7"/>
  <c r="AX204" i="7" s="1"/>
  <c r="AY204" i="7" s="1"/>
  <c r="Y204" i="7"/>
  <c r="AV204" i="7" s="1"/>
  <c r="T204" i="7"/>
  <c r="BJ204" i="7"/>
  <c r="Z156" i="7"/>
  <c r="AW156" i="7" s="1"/>
  <c r="AA156" i="7"/>
  <c r="AX156" i="7" s="1"/>
  <c r="AY156" i="7" s="1"/>
  <c r="BJ156" i="7"/>
  <c r="Y156" i="7"/>
  <c r="AV156" i="7" s="1"/>
  <c r="T156" i="7"/>
  <c r="T116" i="7"/>
  <c r="AA116" i="7"/>
  <c r="AX116" i="7" s="1"/>
  <c r="AY116" i="7" s="1"/>
  <c r="Z116" i="7"/>
  <c r="AW116" i="7" s="1"/>
  <c r="Y116" i="7"/>
  <c r="AV116" i="7" s="1"/>
  <c r="BJ116" i="7"/>
  <c r="BI76" i="7"/>
  <c r="BH76" i="7"/>
  <c r="BK76" i="7"/>
  <c r="U76" i="7"/>
  <c r="BJ28" i="7"/>
  <c r="AA28" i="7"/>
  <c r="AX28" i="7" s="1"/>
  <c r="AY28" i="7" s="1"/>
  <c r="Z28" i="7"/>
  <c r="AW28" i="7" s="1"/>
  <c r="T28" i="7"/>
  <c r="Y28" i="7"/>
  <c r="AV28" i="7" s="1"/>
  <c r="AA211" i="7"/>
  <c r="AX211" i="7" s="1"/>
  <c r="AY211" i="7" s="1"/>
  <c r="Z211" i="7"/>
  <c r="AW211" i="7" s="1"/>
  <c r="Y211" i="7"/>
  <c r="AV211" i="7" s="1"/>
  <c r="T211" i="7"/>
  <c r="BJ211" i="7"/>
  <c r="U171" i="7"/>
  <c r="BK171" i="7"/>
  <c r="BI171" i="7"/>
  <c r="BH171" i="7"/>
  <c r="AR131" i="7"/>
  <c r="BD131" i="7"/>
  <c r="V291" i="7"/>
  <c r="Q291" i="7"/>
  <c r="P291" i="7"/>
  <c r="V21" i="7"/>
  <c r="Q21" i="7"/>
  <c r="P21" i="7"/>
  <c r="V257" i="7"/>
  <c r="Q257" i="7"/>
  <c r="P257" i="7"/>
  <c r="P4" i="7"/>
  <c r="V4" i="7"/>
  <c r="Q4" i="7"/>
  <c r="Q137" i="7"/>
  <c r="V137" i="7"/>
  <c r="P137" i="7"/>
  <c r="Q18" i="7"/>
  <c r="P18" i="7"/>
  <c r="V18" i="7"/>
  <c r="V249" i="7"/>
  <c r="Q249" i="7"/>
  <c r="P249" i="7"/>
  <c r="Q81" i="7"/>
  <c r="P81" i="7"/>
  <c r="V81" i="7"/>
  <c r="V308" i="7"/>
  <c r="Q308" i="7"/>
  <c r="P308" i="7"/>
  <c r="Q13" i="7"/>
  <c r="P13" i="7"/>
  <c r="V13" i="7"/>
  <c r="V273" i="7"/>
  <c r="Q273" i="7"/>
  <c r="P273" i="7"/>
  <c r="X197" i="7"/>
  <c r="AU197" i="7" s="1"/>
  <c r="BA197" i="7"/>
  <c r="AO197" i="7"/>
  <c r="BA195" i="7"/>
  <c r="X195" i="7"/>
  <c r="AU195" i="7" s="1"/>
  <c r="AO195" i="7"/>
  <c r="X207" i="7"/>
  <c r="AU207" i="7" s="1"/>
  <c r="BA207" i="7"/>
  <c r="AO207" i="7"/>
  <c r="BA148" i="7"/>
  <c r="X148" i="7"/>
  <c r="AU148" i="7" s="1"/>
  <c r="AO148" i="7"/>
  <c r="BA310" i="7"/>
  <c r="AO310" i="7"/>
  <c r="X310" i="7"/>
  <c r="AU310" i="7" s="1"/>
  <c r="X284" i="7"/>
  <c r="AU284" i="7" s="1"/>
  <c r="AO284" i="7"/>
  <c r="BA284" i="7"/>
  <c r="AO239" i="7"/>
  <c r="X239" i="7"/>
  <c r="AU239" i="7" s="1"/>
  <c r="BA239" i="7"/>
  <c r="X183" i="7"/>
  <c r="AU183" i="7" s="1"/>
  <c r="AO183" i="7"/>
  <c r="BA183" i="7"/>
  <c r="AM116" i="7"/>
  <c r="AM68" i="7"/>
  <c r="AK68" i="7"/>
  <c r="X25" i="7"/>
  <c r="AU25" i="7" s="1"/>
  <c r="AO25" i="7"/>
  <c r="BA25" i="7"/>
  <c r="X19" i="7"/>
  <c r="AU19" i="7" s="1"/>
  <c r="AO19" i="7"/>
  <c r="BA19" i="7"/>
  <c r="Y240" i="7"/>
  <c r="AV240" i="7" s="1"/>
  <c r="T240" i="7"/>
  <c r="BJ240" i="7"/>
  <c r="AA240" i="7"/>
  <c r="AX240" i="7" s="1"/>
  <c r="AY240" i="7" s="1"/>
  <c r="Z240" i="7"/>
  <c r="AW240" i="7" s="1"/>
  <c r="BH200" i="7"/>
  <c r="BK200" i="7"/>
  <c r="BI200" i="7"/>
  <c r="U200" i="7"/>
  <c r="Z112" i="7"/>
  <c r="AW112" i="7" s="1"/>
  <c r="Y112" i="7"/>
  <c r="AV112" i="7" s="1"/>
  <c r="T112" i="7"/>
  <c r="BJ112" i="7"/>
  <c r="AA112" i="7"/>
  <c r="AX112" i="7" s="1"/>
  <c r="AY112" i="7" s="1"/>
  <c r="U72" i="7"/>
  <c r="BK72" i="7"/>
  <c r="BI72" i="7"/>
  <c r="BH72" i="7"/>
  <c r="BD296" i="7"/>
  <c r="AR296" i="7"/>
  <c r="P199" i="7"/>
  <c r="BD119" i="7"/>
  <c r="AR119" i="7"/>
  <c r="AR71" i="7"/>
  <c r="BD71" i="7"/>
  <c r="AO57" i="7"/>
  <c r="BA57" i="7"/>
  <c r="X57" i="7"/>
  <c r="AU57" i="7" s="1"/>
  <c r="BD254" i="7"/>
  <c r="AR254" i="7"/>
  <c r="AA206" i="7"/>
  <c r="AX206" i="7" s="1"/>
  <c r="AY206" i="7" s="1"/>
  <c r="Z206" i="7"/>
  <c r="AW206" i="7" s="1"/>
  <c r="Y206" i="7"/>
  <c r="AV206" i="7" s="1"/>
  <c r="BJ206" i="7"/>
  <c r="T206" i="7"/>
  <c r="U166" i="7"/>
  <c r="BK166" i="7"/>
  <c r="BI166" i="7"/>
  <c r="BH166" i="7"/>
  <c r="U126" i="7"/>
  <c r="BK126" i="7"/>
  <c r="BI126" i="7"/>
  <c r="BH126" i="7"/>
  <c r="Z78" i="7"/>
  <c r="AW78" i="7" s="1"/>
  <c r="Y78" i="7"/>
  <c r="AV78" i="7" s="1"/>
  <c r="AA78" i="7"/>
  <c r="AX78" i="7" s="1"/>
  <c r="AY78" i="7" s="1"/>
  <c r="T78" i="7"/>
  <c r="BJ78" i="7"/>
  <c r="Y38" i="7"/>
  <c r="AV38" i="7" s="1"/>
  <c r="BJ38" i="7"/>
  <c r="AA38" i="7"/>
  <c r="AX38" i="7" s="1"/>
  <c r="AY38" i="7" s="1"/>
  <c r="Z38" i="7"/>
  <c r="AW38" i="7" s="1"/>
  <c r="T38" i="7"/>
  <c r="BI286" i="7"/>
  <c r="U286" i="7"/>
  <c r="BH286" i="7"/>
  <c r="BK286" i="7"/>
  <c r="BD253" i="7"/>
  <c r="AR253" i="7"/>
  <c r="BJ205" i="7"/>
  <c r="Z205" i="7"/>
  <c r="AW205" i="7" s="1"/>
  <c r="Y205" i="7"/>
  <c r="AV205" i="7" s="1"/>
  <c r="AA205" i="7"/>
  <c r="AX205" i="7" s="1"/>
  <c r="AY205" i="7" s="1"/>
  <c r="T205" i="7"/>
  <c r="U165" i="7"/>
  <c r="BK165" i="7"/>
  <c r="BI165" i="7"/>
  <c r="BH165" i="7"/>
  <c r="BD244" i="7"/>
  <c r="AR244" i="7"/>
  <c r="BJ196" i="7"/>
  <c r="AA196" i="7"/>
  <c r="AX196" i="7" s="1"/>
  <c r="AY196" i="7" s="1"/>
  <c r="Z196" i="7"/>
  <c r="AW196" i="7" s="1"/>
  <c r="Y196" i="7"/>
  <c r="AV196" i="7" s="1"/>
  <c r="T196" i="7"/>
  <c r="BK156" i="7"/>
  <c r="BI156" i="7"/>
  <c r="BH156" i="7"/>
  <c r="U156" i="7"/>
  <c r="AR116" i="7"/>
  <c r="BD116" i="7"/>
  <c r="BI68" i="7"/>
  <c r="BH68" i="7"/>
  <c r="U68" i="7"/>
  <c r="BK68" i="7"/>
  <c r="BD28" i="7"/>
  <c r="AR28" i="7"/>
  <c r="Q251" i="7"/>
  <c r="BI211" i="7"/>
  <c r="BH211" i="7"/>
  <c r="U211" i="7"/>
  <c r="BK211" i="7"/>
  <c r="AA123" i="7"/>
  <c r="AX123" i="7" s="1"/>
  <c r="AY123" i="7" s="1"/>
  <c r="Z123" i="7"/>
  <c r="AW123" i="7" s="1"/>
  <c r="Y123" i="7"/>
  <c r="AV123" i="7" s="1"/>
  <c r="BJ123" i="7"/>
  <c r="T123" i="7"/>
  <c r="P45" i="7"/>
  <c r="V45" i="7"/>
  <c r="Q45" i="7"/>
  <c r="V37" i="7"/>
  <c r="Q37" i="7"/>
  <c r="P37" i="7"/>
  <c r="V69" i="7"/>
  <c r="Q69" i="7"/>
  <c r="P69" i="7"/>
  <c r="V26" i="7"/>
  <c r="P26" i="7"/>
  <c r="Q26" i="7"/>
  <c r="V9" i="7"/>
  <c r="Q9" i="7"/>
  <c r="P9" i="7"/>
  <c r="X73" i="7"/>
  <c r="AU73" i="7" s="1"/>
  <c r="AO73" i="7"/>
  <c r="BA73" i="7"/>
  <c r="Z298" i="7"/>
  <c r="AW298" i="7" s="1"/>
  <c r="T298" i="7"/>
  <c r="BJ298" i="7"/>
  <c r="AA298" i="7"/>
  <c r="AX298" i="7" s="1"/>
  <c r="AY298" i="7" s="1"/>
  <c r="Y298" i="7"/>
  <c r="AV298" i="7" s="1"/>
  <c r="AA280" i="7"/>
  <c r="AX280" i="7" s="1"/>
  <c r="AY280" i="7" s="1"/>
  <c r="BJ280" i="7"/>
  <c r="Z280" i="7"/>
  <c r="AW280" i="7" s="1"/>
  <c r="T280" i="7"/>
  <c r="Y280" i="7"/>
  <c r="AV280" i="7" s="1"/>
  <c r="U240" i="7"/>
  <c r="BK240" i="7"/>
  <c r="BI240" i="7"/>
  <c r="BH240" i="7"/>
  <c r="Z200" i="7"/>
  <c r="AW200" i="7" s="1"/>
  <c r="AA200" i="7"/>
  <c r="AX200" i="7" s="1"/>
  <c r="AY200" i="7" s="1"/>
  <c r="Y200" i="7"/>
  <c r="AV200" i="7" s="1"/>
  <c r="BJ200" i="7"/>
  <c r="T200" i="7"/>
  <c r="T152" i="7"/>
  <c r="BJ152" i="7"/>
  <c r="Z152" i="7"/>
  <c r="AW152" i="7" s="1"/>
  <c r="Y152" i="7"/>
  <c r="AV152" i="7" s="1"/>
  <c r="AA152" i="7"/>
  <c r="AX152" i="7" s="1"/>
  <c r="AY152" i="7" s="1"/>
  <c r="U112" i="7"/>
  <c r="BH112" i="7"/>
  <c r="BK112" i="7"/>
  <c r="BI112" i="7"/>
  <c r="AR72" i="7"/>
  <c r="BD72" i="7"/>
  <c r="BK24" i="7"/>
  <c r="BH24" i="7"/>
  <c r="U24" i="7"/>
  <c r="BI24" i="7"/>
  <c r="AA239" i="7"/>
  <c r="AX239" i="7" s="1"/>
  <c r="AY239" i="7" s="1"/>
  <c r="Z239" i="7"/>
  <c r="AW239" i="7" s="1"/>
  <c r="Y239" i="7"/>
  <c r="AV239" i="7" s="1"/>
  <c r="T239" i="7"/>
  <c r="BJ239" i="7"/>
  <c r="BK199" i="7"/>
  <c r="BI199" i="7"/>
  <c r="BH199" i="7"/>
  <c r="U199" i="7"/>
  <c r="AR159" i="7"/>
  <c r="BD159" i="7"/>
  <c r="Y111" i="7"/>
  <c r="AV111" i="7" s="1"/>
  <c r="BJ111" i="7"/>
  <c r="AA111" i="7"/>
  <c r="AX111" i="7" s="1"/>
  <c r="AY111" i="7" s="1"/>
  <c r="Z111" i="7"/>
  <c r="AW111" i="7" s="1"/>
  <c r="T111" i="7"/>
  <c r="T71" i="7"/>
  <c r="BJ71" i="7"/>
  <c r="AA71" i="7"/>
  <c r="AX71" i="7" s="1"/>
  <c r="AY71" i="7" s="1"/>
  <c r="Z71" i="7"/>
  <c r="AW71" i="7" s="1"/>
  <c r="Y71" i="7"/>
  <c r="AV71" i="7" s="1"/>
  <c r="U287" i="7"/>
  <c r="BK287" i="7"/>
  <c r="BH287" i="7"/>
  <c r="BI287" i="7"/>
  <c r="BJ295" i="7"/>
  <c r="T295" i="7"/>
  <c r="AA295" i="7"/>
  <c r="AX295" i="7" s="1"/>
  <c r="AY295" i="7" s="1"/>
  <c r="Y295" i="7"/>
  <c r="AV295" i="7" s="1"/>
  <c r="Z295" i="7"/>
  <c r="AW295" i="7" s="1"/>
  <c r="T246" i="7"/>
  <c r="BJ246" i="7"/>
  <c r="AA246" i="7"/>
  <c r="AX246" i="7" s="1"/>
  <c r="AY246" i="7" s="1"/>
  <c r="Y246" i="7"/>
  <c r="AV246" i="7" s="1"/>
  <c r="Z246" i="7"/>
  <c r="AW246" i="7" s="1"/>
  <c r="BH206" i="7"/>
  <c r="U206" i="7"/>
  <c r="BK206" i="7"/>
  <c r="BI206" i="7"/>
  <c r="AR166" i="7"/>
  <c r="BD166" i="7"/>
  <c r="AA118" i="7"/>
  <c r="AX118" i="7" s="1"/>
  <c r="AY118" i="7" s="1"/>
  <c r="BJ118" i="7"/>
  <c r="T118" i="7"/>
  <c r="Z118" i="7"/>
  <c r="AW118" i="7" s="1"/>
  <c r="Y118" i="7"/>
  <c r="AV118" i="7" s="1"/>
  <c r="BI78" i="7"/>
  <c r="BH78" i="7"/>
  <c r="BK78" i="7"/>
  <c r="U78" i="7"/>
  <c r="BH38" i="7"/>
  <c r="BI38" i="7"/>
  <c r="BK38" i="7"/>
  <c r="U38" i="7"/>
  <c r="Z286" i="7"/>
  <c r="AW286" i="7" s="1"/>
  <c r="Y286" i="7"/>
  <c r="AV286" i="7" s="1"/>
  <c r="BJ286" i="7"/>
  <c r="AA286" i="7"/>
  <c r="AX286" i="7" s="1"/>
  <c r="AY286" i="7" s="1"/>
  <c r="T286" i="7"/>
  <c r="BD294" i="7"/>
  <c r="AR294" i="7"/>
  <c r="Z245" i="7"/>
  <c r="AW245" i="7" s="1"/>
  <c r="Y245" i="7"/>
  <c r="AV245" i="7" s="1"/>
  <c r="T245" i="7"/>
  <c r="BJ245" i="7"/>
  <c r="AA245" i="7"/>
  <c r="AX245" i="7" s="1"/>
  <c r="AY245" i="7" s="1"/>
  <c r="BK205" i="7"/>
  <c r="BI205" i="7"/>
  <c r="BH205" i="7"/>
  <c r="U205" i="7"/>
  <c r="AR165" i="7"/>
  <c r="BD165" i="7"/>
  <c r="AA117" i="7"/>
  <c r="AX117" i="7" s="1"/>
  <c r="AY117" i="7" s="1"/>
  <c r="Z117" i="7"/>
  <c r="AW117" i="7" s="1"/>
  <c r="T117" i="7"/>
  <c r="Y117" i="7"/>
  <c r="AV117" i="7" s="1"/>
  <c r="BJ117" i="7"/>
  <c r="AR236" i="7"/>
  <c r="BD236" i="7"/>
  <c r="BK196" i="7"/>
  <c r="BI196" i="7"/>
  <c r="BH196" i="7"/>
  <c r="U196" i="7"/>
  <c r="BD156" i="7"/>
  <c r="AR156" i="7"/>
  <c r="Z108" i="7"/>
  <c r="AW108" i="7" s="1"/>
  <c r="Y108" i="7"/>
  <c r="AV108" i="7" s="1"/>
  <c r="T108" i="7"/>
  <c r="BJ108" i="7"/>
  <c r="AA108" i="7"/>
  <c r="AX108" i="7" s="1"/>
  <c r="AY108" i="7" s="1"/>
  <c r="AR68" i="7"/>
  <c r="BD68" i="7"/>
  <c r="BI28" i="7"/>
  <c r="U28" i="7"/>
  <c r="BK28" i="7"/>
  <c r="BH28" i="7"/>
  <c r="AD6" i="7"/>
  <c r="AG6" i="7"/>
  <c r="L10" i="2"/>
  <c r="Y284" i="7"/>
  <c r="AV284" i="7" s="1"/>
  <c r="T284" i="7"/>
  <c r="AA284" i="7"/>
  <c r="AX284" i="7" s="1"/>
  <c r="AY284" i="7" s="1"/>
  <c r="Z284" i="7"/>
  <c r="AW284" i="7" s="1"/>
  <c r="BJ284" i="7"/>
  <c r="Y309" i="7"/>
  <c r="AV309" i="7" s="1"/>
  <c r="T309" i="7"/>
  <c r="AA309" i="7"/>
  <c r="AX309" i="7" s="1"/>
  <c r="AY309" i="7" s="1"/>
  <c r="BJ309" i="7"/>
  <c r="Z309" i="7"/>
  <c r="AW309" i="7" s="1"/>
  <c r="AR251" i="7"/>
  <c r="BD251" i="7"/>
  <c r="BD211" i="7"/>
  <c r="AR211" i="7"/>
  <c r="V163" i="7"/>
  <c r="U123" i="7"/>
  <c r="BI123" i="7"/>
  <c r="BK123" i="7"/>
  <c r="BH123" i="7"/>
  <c r="Q258" i="7"/>
  <c r="P258" i="7"/>
  <c r="V258" i="7"/>
  <c r="Q5" i="7"/>
  <c r="P5" i="7"/>
  <c r="V5" i="7"/>
  <c r="Q201" i="7"/>
  <c r="P201" i="7"/>
  <c r="V201" i="7"/>
  <c r="V162" i="7"/>
  <c r="Q162" i="7"/>
  <c r="P162" i="7"/>
  <c r="V266" i="7"/>
  <c r="Q266" i="7"/>
  <c r="P266" i="7"/>
  <c r="P31" i="7"/>
  <c r="Q209" i="7"/>
  <c r="P209" i="7"/>
  <c r="V209" i="7"/>
  <c r="V185" i="7"/>
  <c r="P185" i="7"/>
  <c r="Q185" i="7"/>
  <c r="Q241" i="7"/>
  <c r="P241" i="7"/>
  <c r="V241" i="7"/>
  <c r="V7" i="7"/>
  <c r="Q7" i="7"/>
  <c r="P7" i="7"/>
  <c r="AO263" i="7"/>
  <c r="X263" i="7"/>
  <c r="AU263" i="7" s="1"/>
  <c r="BA263" i="7"/>
  <c r="X184" i="7"/>
  <c r="AU184" i="7" s="1"/>
  <c r="AO184" i="7"/>
  <c r="BA184" i="7"/>
  <c r="X175" i="7"/>
  <c r="AU175" i="7" s="1"/>
  <c r="BA175" i="7"/>
  <c r="AO175" i="7"/>
  <c r="X119" i="7"/>
  <c r="AU119" i="7" s="1"/>
  <c r="BA119" i="7"/>
  <c r="AO119" i="7"/>
  <c r="AO100" i="7"/>
  <c r="BA100" i="7"/>
  <c r="X100" i="7"/>
  <c r="AU100" i="7" s="1"/>
  <c r="AM93" i="7"/>
  <c r="AK93" i="7"/>
  <c r="X265" i="7"/>
  <c r="AU265" i="7" s="1"/>
  <c r="AO265" i="7"/>
  <c r="BA265" i="7"/>
  <c r="AO120" i="7"/>
  <c r="X120" i="7"/>
  <c r="AU120" i="7" s="1"/>
  <c r="BA120" i="7"/>
  <c r="AO85" i="7"/>
  <c r="X85" i="7"/>
  <c r="AU85" i="7" s="1"/>
  <c r="BA85" i="7"/>
  <c r="U298" i="7"/>
  <c r="BH298" i="7"/>
  <c r="BK298" i="7"/>
  <c r="BI298" i="7"/>
  <c r="AR280" i="7"/>
  <c r="BD280" i="7"/>
  <c r="BD240" i="7"/>
  <c r="AR240" i="7"/>
  <c r="BI152" i="7"/>
  <c r="BH152" i="7"/>
  <c r="U152" i="7"/>
  <c r="BK152" i="7"/>
  <c r="BD112" i="7"/>
  <c r="AR112" i="7"/>
  <c r="T24" i="7"/>
  <c r="BJ24" i="7"/>
  <c r="AA24" i="7"/>
  <c r="AX24" i="7" s="1"/>
  <c r="AY24" i="7" s="1"/>
  <c r="Z24" i="7"/>
  <c r="AW24" i="7" s="1"/>
  <c r="Y24" i="7"/>
  <c r="AV24" i="7" s="1"/>
  <c r="BK279" i="7"/>
  <c r="BI279" i="7"/>
  <c r="BH279" i="7"/>
  <c r="U279" i="7"/>
  <c r="AR151" i="7"/>
  <c r="BD151" i="7"/>
  <c r="BD111" i="7"/>
  <c r="AR111" i="7"/>
  <c r="BJ287" i="7"/>
  <c r="Z287" i="7"/>
  <c r="AW287" i="7" s="1"/>
  <c r="Y287" i="7"/>
  <c r="AV287" i="7" s="1"/>
  <c r="AA287" i="7"/>
  <c r="AX287" i="7" s="1"/>
  <c r="AY287" i="7" s="1"/>
  <c r="T287" i="7"/>
  <c r="BD206" i="7"/>
  <c r="AR206" i="7"/>
  <c r="AR158" i="7"/>
  <c r="BD158" i="7"/>
  <c r="BD78" i="7"/>
  <c r="AR78" i="7"/>
  <c r="BD286" i="7"/>
  <c r="AR286" i="7"/>
  <c r="AR205" i="7"/>
  <c r="BD205" i="7"/>
  <c r="AO30" i="7"/>
  <c r="BA30" i="7"/>
  <c r="X30" i="7"/>
  <c r="AU30" i="7" s="1"/>
  <c r="BJ276" i="7"/>
  <c r="AA276" i="7"/>
  <c r="AX276" i="7" s="1"/>
  <c r="AY276" i="7" s="1"/>
  <c r="Y276" i="7"/>
  <c r="AV276" i="7" s="1"/>
  <c r="T276" i="7"/>
  <c r="Z276" i="7"/>
  <c r="AW276" i="7" s="1"/>
  <c r="T236" i="7"/>
  <c r="BJ236" i="7"/>
  <c r="AA236" i="7"/>
  <c r="AX236" i="7" s="1"/>
  <c r="AY236" i="7" s="1"/>
  <c r="Z236" i="7"/>
  <c r="AW236" i="7" s="1"/>
  <c r="Y236" i="7"/>
  <c r="AV236" i="7" s="1"/>
  <c r="AR196" i="7"/>
  <c r="BD196" i="7"/>
  <c r="AA148" i="7"/>
  <c r="AX148" i="7" s="1"/>
  <c r="AY148" i="7" s="1"/>
  <c r="Z148" i="7"/>
  <c r="AW148" i="7" s="1"/>
  <c r="Y148" i="7"/>
  <c r="AV148" i="7" s="1"/>
  <c r="T148" i="7"/>
  <c r="BJ148" i="7"/>
  <c r="U108" i="7"/>
  <c r="BK108" i="7"/>
  <c r="BI108" i="7"/>
  <c r="BH108" i="7"/>
  <c r="AA68" i="7"/>
  <c r="AX68" i="7" s="1"/>
  <c r="AY68" i="7" s="1"/>
  <c r="BJ68" i="7"/>
  <c r="T68" i="7"/>
  <c r="Z68" i="7"/>
  <c r="AW68" i="7" s="1"/>
  <c r="Y68" i="7"/>
  <c r="AV68" i="7" s="1"/>
  <c r="AR20" i="7"/>
  <c r="BD20" i="7"/>
  <c r="BK284" i="7"/>
  <c r="U284" i="7"/>
  <c r="BI284" i="7"/>
  <c r="BH284" i="7"/>
  <c r="BD123" i="7"/>
  <c r="AR123" i="7"/>
  <c r="P41" i="7"/>
  <c r="V41" i="7"/>
  <c r="Q41" i="7"/>
  <c r="V10" i="7"/>
  <c r="Q10" i="7"/>
  <c r="P10" i="7"/>
  <c r="Q281" i="7"/>
  <c r="V281" i="7"/>
  <c r="P281" i="7"/>
  <c r="BK210" i="7" l="1"/>
  <c r="BI210" i="7"/>
  <c r="BH210" i="7"/>
  <c r="U210" i="7"/>
  <c r="AR59" i="7"/>
  <c r="BD59" i="7"/>
  <c r="BD234" i="7"/>
  <c r="AR234" i="7"/>
  <c r="U21" i="7"/>
  <c r="BK21" i="7"/>
  <c r="BI21" i="7"/>
  <c r="BH21" i="7"/>
  <c r="BB276" i="7"/>
  <c r="AS276" i="7"/>
  <c r="AP276" i="7"/>
  <c r="Z45" i="7"/>
  <c r="AW45" i="7" s="1"/>
  <c r="Y45" i="7"/>
  <c r="AV45" i="7" s="1"/>
  <c r="T45" i="7"/>
  <c r="BJ45" i="7"/>
  <c r="AA45" i="7"/>
  <c r="AX45" i="7" s="1"/>
  <c r="AY45" i="7" s="1"/>
  <c r="BB240" i="7"/>
  <c r="AS240" i="7"/>
  <c r="AP240" i="7"/>
  <c r="BI249" i="7"/>
  <c r="BH249" i="7"/>
  <c r="U249" i="7"/>
  <c r="BK249" i="7"/>
  <c r="BD21" i="7"/>
  <c r="AR21" i="7"/>
  <c r="AP28" i="7"/>
  <c r="BB28" i="7"/>
  <c r="AS28" i="7"/>
  <c r="BB166" i="7"/>
  <c r="AS166" i="7"/>
  <c r="AP166" i="7"/>
  <c r="BC79" i="7"/>
  <c r="BE79" i="7"/>
  <c r="AQ79" i="7"/>
  <c r="BI297" i="7"/>
  <c r="BK297" i="7"/>
  <c r="U297" i="7"/>
  <c r="BH297" i="7"/>
  <c r="AR25" i="7"/>
  <c r="BD25" i="7"/>
  <c r="AA138" i="7"/>
  <c r="AX138" i="7" s="1"/>
  <c r="AY138" i="7" s="1"/>
  <c r="Z138" i="7"/>
  <c r="AW138" i="7" s="1"/>
  <c r="Y138" i="7"/>
  <c r="AV138" i="7" s="1"/>
  <c r="T138" i="7"/>
  <c r="BJ138" i="7"/>
  <c r="AQ36" i="7"/>
  <c r="BE36" i="7"/>
  <c r="BC36" i="7"/>
  <c r="BE252" i="7"/>
  <c r="BC252" i="7"/>
  <c r="AQ252" i="7"/>
  <c r="AR97" i="7"/>
  <c r="BD97" i="7"/>
  <c r="BI65" i="7"/>
  <c r="BH65" i="7"/>
  <c r="BK65" i="7"/>
  <c r="U65" i="7"/>
  <c r="U15" i="7"/>
  <c r="BK15" i="7"/>
  <c r="BI15" i="7"/>
  <c r="BH15" i="7"/>
  <c r="BD267" i="7"/>
  <c r="AR267" i="7"/>
  <c r="BE212" i="7"/>
  <c r="BC212" i="7"/>
  <c r="AQ212" i="7"/>
  <c r="Z49" i="7"/>
  <c r="AW49" i="7" s="1"/>
  <c r="Y49" i="7"/>
  <c r="AV49" i="7" s="1"/>
  <c r="BJ49" i="7"/>
  <c r="AA49" i="7"/>
  <c r="AX49" i="7" s="1"/>
  <c r="AY49" i="7" s="1"/>
  <c r="T49" i="7"/>
  <c r="Y94" i="7"/>
  <c r="AV94" i="7" s="1"/>
  <c r="T94" i="7"/>
  <c r="BJ94" i="7"/>
  <c r="AA94" i="7"/>
  <c r="AX94" i="7" s="1"/>
  <c r="AY94" i="7" s="1"/>
  <c r="Z94" i="7"/>
  <c r="AW94" i="7" s="1"/>
  <c r="AS87" i="7"/>
  <c r="AP87" i="7"/>
  <c r="BB87" i="7"/>
  <c r="G11" i="2" a="1"/>
  <c r="G11" i="2" s="1"/>
  <c r="H9" i="2" a="1"/>
  <c r="H9" i="2" s="1"/>
  <c r="BH75" i="7"/>
  <c r="BK75" i="7"/>
  <c r="BI75" i="7"/>
  <c r="U75" i="7"/>
  <c r="AS48" i="7"/>
  <c r="AP48" i="7"/>
  <c r="BB48" i="7"/>
  <c r="BI73" i="7"/>
  <c r="BH73" i="7"/>
  <c r="U73" i="7"/>
  <c r="BK73" i="7"/>
  <c r="U178" i="7"/>
  <c r="BI178" i="7"/>
  <c r="BH178" i="7"/>
  <c r="BK178" i="7"/>
  <c r="BD265" i="7"/>
  <c r="AR265" i="7"/>
  <c r="U271" i="7"/>
  <c r="BK271" i="7"/>
  <c r="BI271" i="7"/>
  <c r="BH271" i="7"/>
  <c r="U146" i="7"/>
  <c r="BK146" i="7"/>
  <c r="BI146" i="7"/>
  <c r="BH146" i="7"/>
  <c r="BE110" i="7"/>
  <c r="AQ110" i="7"/>
  <c r="BC110" i="7"/>
  <c r="BE16" i="7"/>
  <c r="BC16" i="7"/>
  <c r="AQ16" i="7"/>
  <c r="AA250" i="7"/>
  <c r="AX250" i="7" s="1"/>
  <c r="AY250" i="7" s="1"/>
  <c r="BJ250" i="7"/>
  <c r="Z250" i="7"/>
  <c r="AW250" i="7" s="1"/>
  <c r="Y250" i="7"/>
  <c r="AV250" i="7" s="1"/>
  <c r="T250" i="7"/>
  <c r="AA157" i="7"/>
  <c r="AX157" i="7" s="1"/>
  <c r="AY157" i="7" s="1"/>
  <c r="Z157" i="7"/>
  <c r="AW157" i="7" s="1"/>
  <c r="Y157" i="7"/>
  <c r="AV157" i="7" s="1"/>
  <c r="BJ157" i="7"/>
  <c r="T157" i="7"/>
  <c r="AQ151" i="7"/>
  <c r="BE151" i="7"/>
  <c r="BC151" i="7"/>
  <c r="BC104" i="7"/>
  <c r="AQ104" i="7"/>
  <c r="BE104" i="7"/>
  <c r="Y170" i="7"/>
  <c r="AV170" i="7" s="1"/>
  <c r="T170" i="7"/>
  <c r="BJ170" i="7"/>
  <c r="AA170" i="7"/>
  <c r="AX170" i="7" s="1"/>
  <c r="AY170" i="7" s="1"/>
  <c r="Z170" i="7"/>
  <c r="AW170" i="7" s="1"/>
  <c r="BK23" i="7"/>
  <c r="BH23" i="7"/>
  <c r="U23" i="7"/>
  <c r="BI23" i="7"/>
  <c r="AS188" i="7"/>
  <c r="AP188" i="7"/>
  <c r="BB188" i="7"/>
  <c r="BD118" i="7"/>
  <c r="AR118" i="7"/>
  <c r="BE111" i="7"/>
  <c r="BC111" i="7"/>
  <c r="AQ111" i="7"/>
  <c r="BB104" i="7"/>
  <c r="AP104" i="7"/>
  <c r="AS104" i="7"/>
  <c r="AS55" i="7"/>
  <c r="BB55" i="7"/>
  <c r="AP55" i="7"/>
  <c r="BB64" i="7"/>
  <c r="AS64" i="7"/>
  <c r="AP64" i="7"/>
  <c r="BC309" i="7"/>
  <c r="BE309" i="7"/>
  <c r="AQ309" i="7"/>
  <c r="AR241" i="7"/>
  <c r="BD241" i="7"/>
  <c r="BB246" i="7"/>
  <c r="AS246" i="7"/>
  <c r="AP246" i="7"/>
  <c r="AA25" i="7"/>
  <c r="AX25" i="7" s="1"/>
  <c r="AY25" i="7" s="1"/>
  <c r="Z25" i="7"/>
  <c r="AW25" i="7" s="1"/>
  <c r="T25" i="7"/>
  <c r="BJ25" i="7"/>
  <c r="Y25" i="7"/>
  <c r="AV25" i="7" s="1"/>
  <c r="Z15" i="7"/>
  <c r="AW15" i="7" s="1"/>
  <c r="Y15" i="7"/>
  <c r="AV15" i="7" s="1"/>
  <c r="T15" i="7"/>
  <c r="BJ15" i="7"/>
  <c r="AA15" i="7"/>
  <c r="AX15" i="7" s="1"/>
  <c r="AY15" i="7" s="1"/>
  <c r="AA73" i="7"/>
  <c r="AX73" i="7" s="1"/>
  <c r="AY73" i="7" s="1"/>
  <c r="Z73" i="7"/>
  <c r="AW73" i="7" s="1"/>
  <c r="Y73" i="7"/>
  <c r="AV73" i="7" s="1"/>
  <c r="BJ73" i="7"/>
  <c r="T73" i="7"/>
  <c r="BD250" i="7"/>
  <c r="AR250" i="7"/>
  <c r="AR300" i="7"/>
  <c r="BD300" i="7"/>
  <c r="U64" i="7"/>
  <c r="BH64" i="7"/>
  <c r="BK64" i="7"/>
  <c r="BI64" i="7"/>
  <c r="AS293" i="7"/>
  <c r="AP293" i="7"/>
  <c r="BB293" i="7"/>
  <c r="BD41" i="7"/>
  <c r="AR41" i="7"/>
  <c r="U241" i="7"/>
  <c r="BK241" i="7"/>
  <c r="BI241" i="7"/>
  <c r="BH241" i="7"/>
  <c r="BJ41" i="7"/>
  <c r="Z41" i="7"/>
  <c r="AW41" i="7" s="1"/>
  <c r="Y41" i="7"/>
  <c r="AV41" i="7" s="1"/>
  <c r="T41" i="7"/>
  <c r="AA41" i="7"/>
  <c r="AX41" i="7" s="1"/>
  <c r="AY41" i="7" s="1"/>
  <c r="BB287" i="7"/>
  <c r="AP287" i="7"/>
  <c r="AS287" i="7"/>
  <c r="U185" i="7"/>
  <c r="BK185" i="7"/>
  <c r="BI185" i="7"/>
  <c r="BH185" i="7"/>
  <c r="AR5" i="7"/>
  <c r="BD5" i="7"/>
  <c r="BB118" i="7"/>
  <c r="AS118" i="7"/>
  <c r="AP118" i="7"/>
  <c r="BB123" i="7"/>
  <c r="AS123" i="7"/>
  <c r="AP123" i="7"/>
  <c r="BE165" i="7"/>
  <c r="BC165" i="7"/>
  <c r="AQ165" i="7"/>
  <c r="BD249" i="7"/>
  <c r="AR249" i="7"/>
  <c r="AA291" i="7"/>
  <c r="AX291" i="7" s="1"/>
  <c r="AY291" i="7" s="1"/>
  <c r="Z291" i="7"/>
  <c r="AW291" i="7" s="1"/>
  <c r="Y291" i="7"/>
  <c r="AV291" i="7" s="1"/>
  <c r="T291" i="7"/>
  <c r="BJ291" i="7"/>
  <c r="BE119" i="7"/>
  <c r="BC119" i="7"/>
  <c r="AQ119" i="7"/>
  <c r="BD32" i="7"/>
  <c r="AR32" i="7"/>
  <c r="BD83" i="7"/>
  <c r="AR83" i="7"/>
  <c r="Y51" i="7"/>
  <c r="AV51" i="7" s="1"/>
  <c r="BJ51" i="7"/>
  <c r="T51" i="7"/>
  <c r="Z51" i="7"/>
  <c r="AW51" i="7" s="1"/>
  <c r="AA51" i="7"/>
  <c r="AX51" i="7" s="1"/>
  <c r="AY51" i="7" s="1"/>
  <c r="BE285" i="7"/>
  <c r="BC285" i="7"/>
  <c r="AQ285" i="7"/>
  <c r="U138" i="7"/>
  <c r="BK138" i="7"/>
  <c r="BI138" i="7"/>
  <c r="BH138" i="7"/>
  <c r="AR169" i="7"/>
  <c r="BD169" i="7"/>
  <c r="BB124" i="7"/>
  <c r="AS124" i="7"/>
  <c r="AP124" i="7"/>
  <c r="BK133" i="7"/>
  <c r="BI133" i="7"/>
  <c r="BH133" i="7"/>
  <c r="U133" i="7"/>
  <c r="BE80" i="7"/>
  <c r="BC80" i="7"/>
  <c r="AQ80" i="7"/>
  <c r="BD17" i="7"/>
  <c r="AR17" i="7"/>
  <c r="BE134" i="7"/>
  <c r="AQ134" i="7"/>
  <c r="BC134" i="7"/>
  <c r="AR49" i="7"/>
  <c r="BD49" i="7"/>
  <c r="BD181" i="7"/>
  <c r="AR181" i="7"/>
  <c r="G15" i="2" a="1"/>
  <c r="G15" i="2" s="1"/>
  <c r="H13" i="2" a="1"/>
  <c r="H13" i="2" s="1"/>
  <c r="F10" i="2" a="1"/>
  <c r="F10" i="2" s="1"/>
  <c r="H10" i="2" a="1"/>
  <c r="H10" i="2" s="1"/>
  <c r="BD75" i="7"/>
  <c r="AR75" i="7"/>
  <c r="AS220" i="7"/>
  <c r="AP220" i="7"/>
  <c r="BB220" i="7"/>
  <c r="AS141" i="7"/>
  <c r="AP141" i="7"/>
  <c r="BB141" i="7"/>
  <c r="Z95" i="7"/>
  <c r="AW95" i="7" s="1"/>
  <c r="Y95" i="7"/>
  <c r="AV95" i="7" s="1"/>
  <c r="BJ95" i="7"/>
  <c r="T95" i="7"/>
  <c r="AA95" i="7"/>
  <c r="AX95" i="7" s="1"/>
  <c r="AY95" i="7" s="1"/>
  <c r="BD89" i="7"/>
  <c r="AR89" i="7"/>
  <c r="BD178" i="7"/>
  <c r="AR178" i="7"/>
  <c r="BC180" i="7"/>
  <c r="BE180" i="7"/>
  <c r="AQ180" i="7"/>
  <c r="T91" i="7"/>
  <c r="BJ91" i="7"/>
  <c r="AA91" i="7"/>
  <c r="AX91" i="7" s="1"/>
  <c r="AY91" i="7" s="1"/>
  <c r="Z91" i="7"/>
  <c r="AW91" i="7" s="1"/>
  <c r="Y91" i="7"/>
  <c r="AV91" i="7" s="1"/>
  <c r="BE150" i="7"/>
  <c r="BC150" i="7"/>
  <c r="AQ150" i="7"/>
  <c r="BD56" i="7"/>
  <c r="AR56" i="7"/>
  <c r="BK250" i="7"/>
  <c r="BI250" i="7"/>
  <c r="BH250" i="7"/>
  <c r="U250" i="7"/>
  <c r="BD197" i="7"/>
  <c r="AR197" i="7"/>
  <c r="U170" i="7"/>
  <c r="BK170" i="7"/>
  <c r="BI170" i="7"/>
  <c r="BH170" i="7"/>
  <c r="AR23" i="7"/>
  <c r="BD23" i="7"/>
  <c r="AQ115" i="7"/>
  <c r="BE115" i="7"/>
  <c r="BC115" i="7"/>
  <c r="BB93" i="7"/>
  <c r="AS93" i="7"/>
  <c r="AP93" i="7"/>
  <c r="BB143" i="7"/>
  <c r="AS143" i="7"/>
  <c r="AP143" i="7"/>
  <c r="AS203" i="7"/>
  <c r="AP203" i="7"/>
  <c r="BB203" i="7"/>
  <c r="AQ246" i="7"/>
  <c r="BE246" i="7"/>
  <c r="BC246" i="7"/>
  <c r="AS236" i="7"/>
  <c r="AP236" i="7"/>
  <c r="BB236" i="7"/>
  <c r="AS300" i="7"/>
  <c r="AP300" i="7"/>
  <c r="BB300" i="7"/>
  <c r="BJ249" i="7"/>
  <c r="AA249" i="7"/>
  <c r="AX249" i="7" s="1"/>
  <c r="AY249" i="7" s="1"/>
  <c r="Z249" i="7"/>
  <c r="AW249" i="7" s="1"/>
  <c r="Y249" i="7"/>
  <c r="AV249" i="7" s="1"/>
  <c r="T249" i="7"/>
  <c r="D11" i="2" a="1"/>
  <c r="D11" i="2" s="1"/>
  <c r="D10" i="2" a="1"/>
  <c r="D10" i="2" s="1"/>
  <c r="D8" i="2" a="1"/>
  <c r="D8" i="2" s="1"/>
  <c r="C11" i="2" a="1"/>
  <c r="C11" i="2" s="1"/>
  <c r="D9" i="2" a="1"/>
  <c r="D9" i="2" s="1"/>
  <c r="C10" i="2" a="1"/>
  <c r="C10" i="2" s="1"/>
  <c r="B11" i="2" a="1"/>
  <c r="B11" i="2" s="1"/>
  <c r="C9" i="2" a="1"/>
  <c r="C9" i="2" s="1"/>
  <c r="C8" i="2" a="1"/>
  <c r="C8" i="2" s="1"/>
  <c r="B10" i="2" a="1"/>
  <c r="B10" i="2" s="1"/>
  <c r="B9" i="2" a="1"/>
  <c r="B9" i="2" s="1"/>
  <c r="A11" i="2" a="1"/>
  <c r="A11" i="2" s="1"/>
  <c r="A10" i="2" a="1"/>
  <c r="A10" i="2" s="1"/>
  <c r="B8" i="2" a="1"/>
  <c r="B8" i="2" s="1"/>
  <c r="A9" i="2" a="1"/>
  <c r="A9" i="2" s="1"/>
  <c r="A8" i="2" a="1"/>
  <c r="A8" i="2" s="1"/>
  <c r="G20" i="2" a="1"/>
  <c r="G20" i="2" s="1"/>
  <c r="Z75" i="7"/>
  <c r="AW75" i="7" s="1"/>
  <c r="Y75" i="7"/>
  <c r="AV75" i="7" s="1"/>
  <c r="BJ75" i="7"/>
  <c r="T75" i="7"/>
  <c r="AA75" i="7"/>
  <c r="AX75" i="7" s="1"/>
  <c r="AY75" i="7" s="1"/>
  <c r="AP216" i="7"/>
  <c r="BB216" i="7"/>
  <c r="AS216" i="7"/>
  <c r="Z265" i="7"/>
  <c r="AW265" i="7" s="1"/>
  <c r="Y265" i="7"/>
  <c r="AV265" i="7" s="1"/>
  <c r="AA265" i="7"/>
  <c r="AX265" i="7" s="1"/>
  <c r="AY265" i="7" s="1"/>
  <c r="T265" i="7"/>
  <c r="BJ265" i="7"/>
  <c r="AS183" i="7"/>
  <c r="AP183" i="7"/>
  <c r="BB183" i="7"/>
  <c r="U234" i="7"/>
  <c r="BK234" i="7"/>
  <c r="BI234" i="7"/>
  <c r="BH234" i="7"/>
  <c r="AP20" i="7"/>
  <c r="BB20" i="7"/>
  <c r="AS20" i="7"/>
  <c r="BE298" i="7"/>
  <c r="AQ298" i="7"/>
  <c r="BC298" i="7"/>
  <c r="BK201" i="7"/>
  <c r="BI201" i="7"/>
  <c r="BH201" i="7"/>
  <c r="U201" i="7"/>
  <c r="BE108" i="7"/>
  <c r="AQ108" i="7"/>
  <c r="BC108" i="7"/>
  <c r="BB24" i="7"/>
  <c r="AS24" i="7"/>
  <c r="AP24" i="7"/>
  <c r="AA185" i="7"/>
  <c r="AX185" i="7" s="1"/>
  <c r="AY185" i="7" s="1"/>
  <c r="Z185" i="7"/>
  <c r="AW185" i="7" s="1"/>
  <c r="Y185" i="7"/>
  <c r="AV185" i="7" s="1"/>
  <c r="T185" i="7"/>
  <c r="BJ185" i="7"/>
  <c r="T5" i="7"/>
  <c r="BJ5" i="7"/>
  <c r="Z5" i="7"/>
  <c r="AW5" i="7" s="1"/>
  <c r="Y5" i="7"/>
  <c r="AV5" i="7" s="1"/>
  <c r="AA5" i="7"/>
  <c r="AX5" i="7" s="1"/>
  <c r="AY5" i="7" s="1"/>
  <c r="BB117" i="7"/>
  <c r="AS117" i="7"/>
  <c r="AP117" i="7"/>
  <c r="BB286" i="7"/>
  <c r="AS286" i="7"/>
  <c r="AP286" i="7"/>
  <c r="BB295" i="7"/>
  <c r="AS295" i="7"/>
  <c r="AP295" i="7"/>
  <c r="Z9" i="7"/>
  <c r="AW9" i="7" s="1"/>
  <c r="BJ9" i="7"/>
  <c r="AA9" i="7"/>
  <c r="AX9" i="7" s="1"/>
  <c r="AY9" i="7" s="1"/>
  <c r="Y9" i="7"/>
  <c r="AV9" i="7" s="1"/>
  <c r="T9" i="7"/>
  <c r="AP205" i="7"/>
  <c r="BB205" i="7"/>
  <c r="AS205" i="7"/>
  <c r="AR18" i="7"/>
  <c r="BD18" i="7"/>
  <c r="U291" i="7"/>
  <c r="BH291" i="7"/>
  <c r="BK291" i="7"/>
  <c r="BI291" i="7"/>
  <c r="T83" i="7"/>
  <c r="BJ83" i="7"/>
  <c r="Z83" i="7"/>
  <c r="AW83" i="7" s="1"/>
  <c r="AA83" i="7"/>
  <c r="AX83" i="7" s="1"/>
  <c r="AY83" i="7" s="1"/>
  <c r="Y83" i="7"/>
  <c r="AV83" i="7" s="1"/>
  <c r="BI51" i="7"/>
  <c r="U51" i="7"/>
  <c r="BK51" i="7"/>
  <c r="BH51" i="7"/>
  <c r="BJ290" i="7"/>
  <c r="AA290" i="7"/>
  <c r="AX290" i="7" s="1"/>
  <c r="AY290" i="7" s="1"/>
  <c r="T290" i="7"/>
  <c r="Z290" i="7"/>
  <c r="AW290" i="7" s="1"/>
  <c r="Y290" i="7"/>
  <c r="AV290" i="7" s="1"/>
  <c r="AA303" i="7"/>
  <c r="AX303" i="7" s="1"/>
  <c r="AY303" i="7" s="1"/>
  <c r="Z303" i="7"/>
  <c r="AW303" i="7" s="1"/>
  <c r="BJ303" i="7"/>
  <c r="T303" i="7"/>
  <c r="Y303" i="7"/>
  <c r="AV303" i="7" s="1"/>
  <c r="BB80" i="7"/>
  <c r="AS80" i="7"/>
  <c r="AP80" i="7"/>
  <c r="T169" i="7"/>
  <c r="BJ169" i="7"/>
  <c r="Z169" i="7"/>
  <c r="AW169" i="7" s="1"/>
  <c r="AA169" i="7"/>
  <c r="AX169" i="7" s="1"/>
  <c r="AY169" i="7" s="1"/>
  <c r="Y169" i="7"/>
  <c r="AV169" i="7" s="1"/>
  <c r="AA39" i="7"/>
  <c r="AX39" i="7" s="1"/>
  <c r="AY39" i="7" s="1"/>
  <c r="Y39" i="7"/>
  <c r="AV39" i="7" s="1"/>
  <c r="T39" i="7"/>
  <c r="BJ39" i="7"/>
  <c r="Z39" i="7"/>
  <c r="AW39" i="7" s="1"/>
  <c r="AA17" i="7"/>
  <c r="AX17" i="7" s="1"/>
  <c r="AY17" i="7" s="1"/>
  <c r="Y17" i="7"/>
  <c r="AV17" i="7" s="1"/>
  <c r="Z17" i="7"/>
  <c r="AW17" i="7" s="1"/>
  <c r="BJ17" i="7"/>
  <c r="T17" i="7"/>
  <c r="AP252" i="7"/>
  <c r="BB252" i="7"/>
  <c r="AS252" i="7"/>
  <c r="AQ87" i="7"/>
  <c r="BE87" i="7"/>
  <c r="BC87" i="7"/>
  <c r="AR82" i="7"/>
  <c r="BD82" i="7"/>
  <c r="BI49" i="7"/>
  <c r="BH49" i="7"/>
  <c r="BK49" i="7"/>
  <c r="U49" i="7"/>
  <c r="AP221" i="7"/>
  <c r="BB221" i="7"/>
  <c r="AS221" i="7"/>
  <c r="AS256" i="7"/>
  <c r="BB256" i="7"/>
  <c r="AP256" i="7"/>
  <c r="H17" i="2" a="1"/>
  <c r="H17" i="2" s="1"/>
  <c r="G10" i="2" a="1"/>
  <c r="G10" i="2" s="1"/>
  <c r="F9" i="2" a="1"/>
  <c r="F9" i="2" s="1"/>
  <c r="BH90" i="7"/>
  <c r="U90" i="7"/>
  <c r="BK90" i="7"/>
  <c r="BI90" i="7"/>
  <c r="Y270" i="7"/>
  <c r="AV270" i="7" s="1"/>
  <c r="T270" i="7"/>
  <c r="BJ270" i="7"/>
  <c r="AA270" i="7"/>
  <c r="AX270" i="7" s="1"/>
  <c r="AY270" i="7" s="1"/>
  <c r="Z270" i="7"/>
  <c r="AW270" i="7" s="1"/>
  <c r="BE48" i="7"/>
  <c r="AQ48" i="7"/>
  <c r="BC48" i="7"/>
  <c r="BD226" i="7"/>
  <c r="AR226" i="7"/>
  <c r="AQ52" i="7"/>
  <c r="BE52" i="7"/>
  <c r="BC52" i="7"/>
  <c r="AS102" i="7"/>
  <c r="BB102" i="7"/>
  <c r="AP102" i="7"/>
  <c r="Z89" i="7"/>
  <c r="AW89" i="7" s="1"/>
  <c r="BJ89" i="7"/>
  <c r="AA89" i="7"/>
  <c r="AX89" i="7" s="1"/>
  <c r="AY89" i="7" s="1"/>
  <c r="Y89" i="7"/>
  <c r="AV89" i="7" s="1"/>
  <c r="T89" i="7"/>
  <c r="AQ220" i="7"/>
  <c r="BE220" i="7"/>
  <c r="BC220" i="7"/>
  <c r="AS8" i="7"/>
  <c r="AP8" i="7"/>
  <c r="BB8" i="7"/>
  <c r="AS100" i="7"/>
  <c r="BB100" i="7"/>
  <c r="AP100" i="7"/>
  <c r="Y113" i="7"/>
  <c r="AV113" i="7" s="1"/>
  <c r="T113" i="7"/>
  <c r="BJ113" i="7"/>
  <c r="Z113" i="7"/>
  <c r="AW113" i="7" s="1"/>
  <c r="AA113" i="7"/>
  <c r="AX113" i="7" s="1"/>
  <c r="AY113" i="7" s="1"/>
  <c r="U91" i="7"/>
  <c r="BK91" i="7"/>
  <c r="BI91" i="7"/>
  <c r="BH91" i="7"/>
  <c r="AA149" i="7"/>
  <c r="AX149" i="7" s="1"/>
  <c r="AY149" i="7" s="1"/>
  <c r="Z149" i="7"/>
  <c r="AW149" i="7" s="1"/>
  <c r="Y149" i="7"/>
  <c r="AV149" i="7" s="1"/>
  <c r="BJ149" i="7"/>
  <c r="T149" i="7"/>
  <c r="AA27" i="7"/>
  <c r="AX27" i="7" s="1"/>
  <c r="AY27" i="7" s="1"/>
  <c r="Z27" i="7"/>
  <c r="AW27" i="7" s="1"/>
  <c r="Y27" i="7"/>
  <c r="AV27" i="7" s="1"/>
  <c r="T27" i="7"/>
  <c r="BJ27" i="7"/>
  <c r="AQ237" i="7"/>
  <c r="BE237" i="7"/>
  <c r="BC237" i="7"/>
  <c r="AR170" i="7"/>
  <c r="BD170" i="7"/>
  <c r="T23" i="7"/>
  <c r="BJ23" i="7"/>
  <c r="AA23" i="7"/>
  <c r="AX23" i="7" s="1"/>
  <c r="AY23" i="7" s="1"/>
  <c r="Y23" i="7"/>
  <c r="AV23" i="7" s="1"/>
  <c r="Z23" i="7"/>
  <c r="AW23" i="7" s="1"/>
  <c r="AQ236" i="7"/>
  <c r="BE236" i="7"/>
  <c r="BC236" i="7"/>
  <c r="AQ71" i="7"/>
  <c r="BC71" i="7"/>
  <c r="BE71" i="7"/>
  <c r="BC32" i="7"/>
  <c r="BE32" i="7"/>
  <c r="AQ32" i="7"/>
  <c r="AQ231" i="7"/>
  <c r="BE231" i="7"/>
  <c r="BC231" i="7"/>
  <c r="BE310" i="7"/>
  <c r="BC310" i="7"/>
  <c r="AQ310" i="7"/>
  <c r="AP135" i="7"/>
  <c r="BB135" i="7"/>
  <c r="AS135" i="7"/>
  <c r="BB253" i="7"/>
  <c r="AS253" i="7"/>
  <c r="AP253" i="7"/>
  <c r="BB267" i="7"/>
  <c r="AS267" i="7"/>
  <c r="AP267" i="7"/>
  <c r="AQ197" i="7"/>
  <c r="BE197" i="7"/>
  <c r="BC197" i="7"/>
  <c r="BK45" i="7"/>
  <c r="BI45" i="7"/>
  <c r="BH45" i="7"/>
  <c r="U45" i="7"/>
  <c r="AA21" i="7"/>
  <c r="AX21" i="7" s="1"/>
  <c r="AY21" i="7" s="1"/>
  <c r="T21" i="7"/>
  <c r="Z21" i="7"/>
  <c r="AW21" i="7" s="1"/>
  <c r="Y21" i="7"/>
  <c r="AV21" i="7" s="1"/>
  <c r="BJ21" i="7"/>
  <c r="AS126" i="7"/>
  <c r="AP126" i="7"/>
  <c r="BB126" i="7"/>
  <c r="Y207" i="7"/>
  <c r="AV207" i="7" s="1"/>
  <c r="T207" i="7"/>
  <c r="AA207" i="7"/>
  <c r="AX207" i="7" s="1"/>
  <c r="AY207" i="7" s="1"/>
  <c r="Z207" i="7"/>
  <c r="AW207" i="7" s="1"/>
  <c r="BJ207" i="7"/>
  <c r="AS243" i="7"/>
  <c r="AP243" i="7"/>
  <c r="BB243" i="7"/>
  <c r="U30" i="7"/>
  <c r="BK30" i="7"/>
  <c r="BI30" i="7"/>
  <c r="BH30" i="7"/>
  <c r="AR45" i="7"/>
  <c r="BD45" i="7"/>
  <c r="BK94" i="7"/>
  <c r="BI94" i="7"/>
  <c r="BH94" i="7"/>
  <c r="U94" i="7"/>
  <c r="BK227" i="7"/>
  <c r="BI227" i="7"/>
  <c r="U227" i="7"/>
  <c r="BH227" i="7"/>
  <c r="BD283" i="7"/>
  <c r="AR283" i="7"/>
  <c r="AQ247" i="7"/>
  <c r="BE247" i="7"/>
  <c r="BC247" i="7"/>
  <c r="AR185" i="7"/>
  <c r="BD185" i="7"/>
  <c r="U5" i="7"/>
  <c r="BK5" i="7"/>
  <c r="BI5" i="7"/>
  <c r="BH5" i="7"/>
  <c r="BB309" i="7"/>
  <c r="AS309" i="7"/>
  <c r="AP309" i="7"/>
  <c r="BI9" i="7"/>
  <c r="BK9" i="7"/>
  <c r="BH9" i="7"/>
  <c r="U9" i="7"/>
  <c r="BC156" i="7"/>
  <c r="BE156" i="7"/>
  <c r="AQ156" i="7"/>
  <c r="AP78" i="7"/>
  <c r="BB78" i="7"/>
  <c r="AS78" i="7"/>
  <c r="BE72" i="7"/>
  <c r="BC72" i="7"/>
  <c r="AQ72" i="7"/>
  <c r="AA273" i="7"/>
  <c r="AX273" i="7" s="1"/>
  <c r="AY273" i="7" s="1"/>
  <c r="Z273" i="7"/>
  <c r="AW273" i="7" s="1"/>
  <c r="BJ273" i="7"/>
  <c r="Y273" i="7"/>
  <c r="AV273" i="7" s="1"/>
  <c r="T273" i="7"/>
  <c r="T18" i="7"/>
  <c r="BJ18" i="7"/>
  <c r="Z18" i="7"/>
  <c r="AW18" i="7" s="1"/>
  <c r="AA18" i="7"/>
  <c r="AX18" i="7" s="1"/>
  <c r="AY18" i="7" s="1"/>
  <c r="Y18" i="7"/>
  <c r="AV18" i="7" s="1"/>
  <c r="AR291" i="7"/>
  <c r="BD291" i="7"/>
  <c r="AS204" i="7"/>
  <c r="AP204" i="7"/>
  <c r="BB204" i="7"/>
  <c r="U83" i="7"/>
  <c r="BI83" i="7"/>
  <c r="BH83" i="7"/>
  <c r="BK83" i="7"/>
  <c r="BD51" i="7"/>
  <c r="AR51" i="7"/>
  <c r="BC116" i="7"/>
  <c r="BE116" i="7"/>
  <c r="AQ116" i="7"/>
  <c r="AA160" i="7"/>
  <c r="AX160" i="7" s="1"/>
  <c r="AY160" i="7" s="1"/>
  <c r="Z160" i="7"/>
  <c r="AW160" i="7" s="1"/>
  <c r="Y160" i="7"/>
  <c r="AV160" i="7" s="1"/>
  <c r="BJ160" i="7"/>
  <c r="T160" i="7"/>
  <c r="BD290" i="7"/>
  <c r="AR290" i="7"/>
  <c r="U169" i="7"/>
  <c r="BK169" i="7"/>
  <c r="BI169" i="7"/>
  <c r="BH169" i="7"/>
  <c r="AP168" i="7"/>
  <c r="BB168" i="7"/>
  <c r="AS168" i="7"/>
  <c r="BI17" i="7"/>
  <c r="BH17" i="7"/>
  <c r="BK17" i="7"/>
  <c r="U17" i="7"/>
  <c r="AQ44" i="7"/>
  <c r="BE44" i="7"/>
  <c r="BC44" i="7"/>
  <c r="Z82" i="7"/>
  <c r="AW82" i="7" s="1"/>
  <c r="T82" i="7"/>
  <c r="AA82" i="7"/>
  <c r="AX82" i="7" s="1"/>
  <c r="AY82" i="7" s="1"/>
  <c r="Y82" i="7"/>
  <c r="AV82" i="7" s="1"/>
  <c r="BJ82" i="7"/>
  <c r="Z122" i="7"/>
  <c r="AW122" i="7" s="1"/>
  <c r="Y122" i="7"/>
  <c r="AV122" i="7" s="1"/>
  <c r="T122" i="7"/>
  <c r="BJ122" i="7"/>
  <c r="AA122" i="7"/>
  <c r="AX122" i="7" s="1"/>
  <c r="AY122" i="7" s="1"/>
  <c r="BE84" i="7"/>
  <c r="AQ84" i="7"/>
  <c r="BC84" i="7"/>
  <c r="AQ260" i="7"/>
  <c r="BE260" i="7"/>
  <c r="BC260" i="7"/>
  <c r="H11" i="2" a="1"/>
  <c r="H11" i="2" s="1"/>
  <c r="G22" i="2" a="1"/>
  <c r="G22" i="2" s="1"/>
  <c r="AR90" i="7"/>
  <c r="BD90" i="7"/>
  <c r="AQ141" i="7"/>
  <c r="BE141" i="7"/>
  <c r="BC141" i="7"/>
  <c r="AP47" i="7"/>
  <c r="BB47" i="7"/>
  <c r="AS47" i="7"/>
  <c r="AP88" i="7"/>
  <c r="AS88" i="7"/>
  <c r="BB88" i="7"/>
  <c r="AA226" i="7"/>
  <c r="AX226" i="7" s="1"/>
  <c r="AY226" i="7" s="1"/>
  <c r="Y226" i="7"/>
  <c r="AV226" i="7" s="1"/>
  <c r="BJ226" i="7"/>
  <c r="T226" i="7"/>
  <c r="Z226" i="7"/>
  <c r="AW226" i="7" s="1"/>
  <c r="BB229" i="7"/>
  <c r="AS229" i="7"/>
  <c r="AP229" i="7"/>
  <c r="BE264" i="7"/>
  <c r="BC264" i="7"/>
  <c r="AQ264" i="7"/>
  <c r="U89" i="7"/>
  <c r="BI89" i="7"/>
  <c r="BH89" i="7"/>
  <c r="BK89" i="7"/>
  <c r="AP52" i="7"/>
  <c r="AS52" i="7"/>
  <c r="BB52" i="7"/>
  <c r="BB190" i="7"/>
  <c r="AS190" i="7"/>
  <c r="AP190" i="7"/>
  <c r="Y56" i="7"/>
  <c r="AV56" i="7" s="1"/>
  <c r="BJ56" i="7"/>
  <c r="T56" i="7"/>
  <c r="AA56" i="7"/>
  <c r="AX56" i="7" s="1"/>
  <c r="AY56" i="7" s="1"/>
  <c r="Z56" i="7"/>
  <c r="AW56" i="7" s="1"/>
  <c r="BK113" i="7"/>
  <c r="U113" i="7"/>
  <c r="BI113" i="7"/>
  <c r="BH113" i="7"/>
  <c r="AR91" i="7"/>
  <c r="BD91" i="7"/>
  <c r="AQ103" i="7"/>
  <c r="BE103" i="7"/>
  <c r="BC103" i="7"/>
  <c r="BK27" i="7"/>
  <c r="U27" i="7"/>
  <c r="BI27" i="7"/>
  <c r="BH27" i="7"/>
  <c r="Z292" i="7"/>
  <c r="AW292" i="7" s="1"/>
  <c r="Y292" i="7"/>
  <c r="AV292" i="7" s="1"/>
  <c r="T292" i="7"/>
  <c r="AA292" i="7"/>
  <c r="AX292" i="7" s="1"/>
  <c r="AY292" i="7" s="1"/>
  <c r="BJ292" i="7"/>
  <c r="AQ188" i="7"/>
  <c r="BE188" i="7"/>
  <c r="BC188" i="7"/>
  <c r="BJ307" i="7"/>
  <c r="AA307" i="7"/>
  <c r="AX307" i="7" s="1"/>
  <c r="AY307" i="7" s="1"/>
  <c r="Z307" i="7"/>
  <c r="AW307" i="7" s="1"/>
  <c r="Y307" i="7"/>
  <c r="AV307" i="7" s="1"/>
  <c r="T307" i="7"/>
  <c r="U105" i="7"/>
  <c r="BK105" i="7"/>
  <c r="BI105" i="7"/>
  <c r="BH105" i="7"/>
  <c r="AP120" i="7"/>
  <c r="BB120" i="7"/>
  <c r="AS120" i="7"/>
  <c r="AR10" i="7"/>
  <c r="BD10" i="7"/>
  <c r="AQ24" i="7"/>
  <c r="BE24" i="7"/>
  <c r="BC24" i="7"/>
  <c r="AR33" i="7"/>
  <c r="BD33" i="7"/>
  <c r="BE93" i="7"/>
  <c r="BC93" i="7"/>
  <c r="AQ93" i="7"/>
  <c r="AA264" i="7"/>
  <c r="AX264" i="7" s="1"/>
  <c r="AY264" i="7" s="1"/>
  <c r="Z264" i="7"/>
  <c r="AW264" i="7" s="1"/>
  <c r="Y264" i="7"/>
  <c r="AV264" i="7" s="1"/>
  <c r="T264" i="7"/>
  <c r="BJ264" i="7"/>
  <c r="AR289" i="7"/>
  <c r="BD289" i="7"/>
  <c r="AR9" i="7"/>
  <c r="BD9" i="7"/>
  <c r="U18" i="7"/>
  <c r="BK18" i="7"/>
  <c r="BI18" i="7"/>
  <c r="BH18" i="7"/>
  <c r="AR98" i="7"/>
  <c r="BD98" i="7"/>
  <c r="AQ131" i="7"/>
  <c r="BC131" i="7"/>
  <c r="BE131" i="7"/>
  <c r="T85" i="7"/>
  <c r="AA85" i="7"/>
  <c r="AX85" i="7" s="1"/>
  <c r="AY85" i="7" s="1"/>
  <c r="Z85" i="7"/>
  <c r="AW85" i="7" s="1"/>
  <c r="BJ85" i="7"/>
  <c r="Y85" i="7"/>
  <c r="AV85" i="7" s="1"/>
  <c r="BE86" i="7"/>
  <c r="AQ86" i="7"/>
  <c r="BC86" i="7"/>
  <c r="BB254" i="7"/>
  <c r="AS254" i="7"/>
  <c r="AP254" i="7"/>
  <c r="BI290" i="7"/>
  <c r="BK290" i="7"/>
  <c r="U290" i="7"/>
  <c r="BH290" i="7"/>
  <c r="BE12" i="7"/>
  <c r="AQ12" i="7"/>
  <c r="BC12" i="7"/>
  <c r="BE139" i="7"/>
  <c r="BC139" i="7"/>
  <c r="AQ139" i="7"/>
  <c r="BE173" i="7"/>
  <c r="BC173" i="7"/>
  <c r="AQ173" i="7"/>
  <c r="Y61" i="7"/>
  <c r="AV61" i="7" s="1"/>
  <c r="BJ61" i="7"/>
  <c r="T61" i="7"/>
  <c r="AA61" i="7"/>
  <c r="AX61" i="7" s="1"/>
  <c r="AY61" i="7" s="1"/>
  <c r="Z61" i="7"/>
  <c r="AW61" i="7" s="1"/>
  <c r="AQ182" i="7"/>
  <c r="BE182" i="7"/>
  <c r="BC182" i="7"/>
  <c r="BK82" i="7"/>
  <c r="BH82" i="7"/>
  <c r="U82" i="7"/>
  <c r="BI82" i="7"/>
  <c r="U122" i="7"/>
  <c r="BK122" i="7"/>
  <c r="BI122" i="7"/>
  <c r="BH122" i="7"/>
  <c r="AQ135" i="7"/>
  <c r="BE135" i="7"/>
  <c r="BC135" i="7"/>
  <c r="G9" i="2" a="1"/>
  <c r="G9" i="2" s="1"/>
  <c r="H8" i="2" a="1"/>
  <c r="H8" i="2" s="1"/>
  <c r="BJ90" i="7"/>
  <c r="Y90" i="7"/>
  <c r="AV90" i="7" s="1"/>
  <c r="Z90" i="7"/>
  <c r="AW90" i="7" s="1"/>
  <c r="AA90" i="7"/>
  <c r="AX90" i="7" s="1"/>
  <c r="AY90" i="7" s="1"/>
  <c r="T90" i="7"/>
  <c r="BH181" i="7"/>
  <c r="U181" i="7"/>
  <c r="BK181" i="7"/>
  <c r="BI181" i="7"/>
  <c r="BI226" i="7"/>
  <c r="BK226" i="7"/>
  <c r="BH226" i="7"/>
  <c r="U226" i="7"/>
  <c r="BK161" i="7"/>
  <c r="BI161" i="7"/>
  <c r="U161" i="7"/>
  <c r="BH161" i="7"/>
  <c r="AS14" i="7"/>
  <c r="AP14" i="7"/>
  <c r="BB14" i="7"/>
  <c r="AQ77" i="7"/>
  <c r="BE77" i="7"/>
  <c r="BC77" i="7"/>
  <c r="AP140" i="7"/>
  <c r="AS140" i="7"/>
  <c r="BB140" i="7"/>
  <c r="BB268" i="7"/>
  <c r="AS268" i="7"/>
  <c r="AP268" i="7"/>
  <c r="AS277" i="7"/>
  <c r="AP277" i="7"/>
  <c r="BB277" i="7"/>
  <c r="BD113" i="7"/>
  <c r="AR113" i="7"/>
  <c r="BD106" i="7"/>
  <c r="AR106" i="7"/>
  <c r="BB115" i="7"/>
  <c r="AS115" i="7"/>
  <c r="AP115" i="7"/>
  <c r="AR27" i="7"/>
  <c r="BD27" i="7"/>
  <c r="AQ20" i="7"/>
  <c r="BC20" i="7"/>
  <c r="BE20" i="7"/>
  <c r="AQ198" i="7"/>
  <c r="BE198" i="7"/>
  <c r="BC198" i="7"/>
  <c r="BD231" i="7"/>
  <c r="AR231" i="7"/>
  <c r="BK307" i="7"/>
  <c r="BI307" i="7"/>
  <c r="BH307" i="7"/>
  <c r="U307" i="7"/>
  <c r="AA105" i="7"/>
  <c r="AX105" i="7" s="1"/>
  <c r="AY105" i="7" s="1"/>
  <c r="Z105" i="7"/>
  <c r="AW105" i="7" s="1"/>
  <c r="T105" i="7"/>
  <c r="BJ105" i="7"/>
  <c r="Y105" i="7"/>
  <c r="AV105" i="7" s="1"/>
  <c r="BI163" i="7"/>
  <c r="BH163" i="7"/>
  <c r="U163" i="7"/>
  <c r="BK163" i="7"/>
  <c r="BE255" i="7"/>
  <c r="AQ255" i="7"/>
  <c r="BC255" i="7"/>
  <c r="AP288" i="7"/>
  <c r="BB288" i="7"/>
  <c r="AS288" i="7"/>
  <c r="AR65" i="7"/>
  <c r="BD65" i="7"/>
  <c r="BB212" i="7"/>
  <c r="AS212" i="7"/>
  <c r="AP212" i="7"/>
  <c r="Y65" i="7"/>
  <c r="AV65" i="7" s="1"/>
  <c r="AA65" i="7"/>
  <c r="AX65" i="7" s="1"/>
  <c r="AY65" i="7" s="1"/>
  <c r="BJ65" i="7"/>
  <c r="T65" i="7"/>
  <c r="Z65" i="7"/>
  <c r="AW65" i="7" s="1"/>
  <c r="AA179" i="7"/>
  <c r="AX179" i="7" s="1"/>
  <c r="AY179" i="7" s="1"/>
  <c r="Z179" i="7"/>
  <c r="AW179" i="7" s="1"/>
  <c r="Y179" i="7"/>
  <c r="AV179" i="7" s="1"/>
  <c r="T179" i="7"/>
  <c r="BJ179" i="7"/>
  <c r="AP44" i="7"/>
  <c r="BB44" i="7"/>
  <c r="AS44" i="7"/>
  <c r="AR233" i="7"/>
  <c r="BD233" i="7"/>
  <c r="BB224" i="7"/>
  <c r="AS224" i="7"/>
  <c r="AP224" i="7"/>
  <c r="BC199" i="7"/>
  <c r="AQ199" i="7"/>
  <c r="BE199" i="7"/>
  <c r="BK248" i="7"/>
  <c r="BI248" i="7"/>
  <c r="BH248" i="7"/>
  <c r="U248" i="7"/>
  <c r="AR273" i="7"/>
  <c r="BD273" i="7"/>
  <c r="AA137" i="7"/>
  <c r="AX137" i="7" s="1"/>
  <c r="AY137" i="7" s="1"/>
  <c r="Z137" i="7"/>
  <c r="AW137" i="7" s="1"/>
  <c r="Y137" i="7"/>
  <c r="AV137" i="7" s="1"/>
  <c r="T137" i="7"/>
  <c r="BJ137" i="7"/>
  <c r="T159" i="7"/>
  <c r="AA159" i="7"/>
  <c r="AX159" i="7" s="1"/>
  <c r="AY159" i="7" s="1"/>
  <c r="BJ159" i="7"/>
  <c r="Z159" i="7"/>
  <c r="AW159" i="7" s="1"/>
  <c r="Y159" i="7"/>
  <c r="AV159" i="7" s="1"/>
  <c r="AA98" i="7"/>
  <c r="AX98" i="7" s="1"/>
  <c r="AY98" i="7" s="1"/>
  <c r="Z98" i="7"/>
  <c r="AW98" i="7" s="1"/>
  <c r="T98" i="7"/>
  <c r="BJ98" i="7"/>
  <c r="Y98" i="7"/>
  <c r="AV98" i="7" s="1"/>
  <c r="BD125" i="7"/>
  <c r="AR125" i="7"/>
  <c r="AA304" i="7"/>
  <c r="AX304" i="7" s="1"/>
  <c r="AY304" i="7" s="1"/>
  <c r="Y304" i="7"/>
  <c r="AV304" i="7" s="1"/>
  <c r="T304" i="7"/>
  <c r="BJ304" i="7"/>
  <c r="Z304" i="7"/>
  <c r="AW304" i="7" s="1"/>
  <c r="U50" i="7"/>
  <c r="BK50" i="7"/>
  <c r="BI50" i="7"/>
  <c r="BH50" i="7"/>
  <c r="U179" i="7"/>
  <c r="BK179" i="7"/>
  <c r="BI179" i="7"/>
  <c r="BH179" i="7"/>
  <c r="U127" i="7"/>
  <c r="BK127" i="7"/>
  <c r="BI127" i="7"/>
  <c r="BH127" i="7"/>
  <c r="BI61" i="7"/>
  <c r="U61" i="7"/>
  <c r="BK61" i="7"/>
  <c r="BH61" i="7"/>
  <c r="AQ256" i="7"/>
  <c r="BE256" i="7"/>
  <c r="BC256" i="7"/>
  <c r="U154" i="7"/>
  <c r="BH154" i="7"/>
  <c r="BK154" i="7"/>
  <c r="BI154" i="7"/>
  <c r="AR122" i="7"/>
  <c r="BD122" i="7"/>
  <c r="BC88" i="7"/>
  <c r="BE88" i="7"/>
  <c r="AQ88" i="7"/>
  <c r="F14" i="2" a="1"/>
  <c r="F14" i="2" s="1"/>
  <c r="F13" i="2" a="1"/>
  <c r="F13" i="2" s="1"/>
  <c r="G19" i="2" a="1"/>
  <c r="G19" i="2" s="1"/>
  <c r="U19" i="7"/>
  <c r="BK19" i="7"/>
  <c r="BH19" i="7"/>
  <c r="BI19" i="7"/>
  <c r="U282" i="7"/>
  <c r="BK282" i="7"/>
  <c r="BI282" i="7"/>
  <c r="BH282" i="7"/>
  <c r="AS92" i="7"/>
  <c r="AP92" i="7"/>
  <c r="BB92" i="7"/>
  <c r="AS142" i="7"/>
  <c r="AP142" i="7"/>
  <c r="BB142" i="7"/>
  <c r="AA99" i="7"/>
  <c r="AX99" i="7" s="1"/>
  <c r="AY99" i="7" s="1"/>
  <c r="Y99" i="7"/>
  <c r="AV99" i="7" s="1"/>
  <c r="BJ99" i="7"/>
  <c r="Z99" i="7"/>
  <c r="AW99" i="7" s="1"/>
  <c r="T99" i="7"/>
  <c r="AA161" i="7"/>
  <c r="AX161" i="7" s="1"/>
  <c r="AY161" i="7" s="1"/>
  <c r="Y161" i="7"/>
  <c r="AV161" i="7" s="1"/>
  <c r="BJ161" i="7"/>
  <c r="Z161" i="7"/>
  <c r="AW161" i="7" s="1"/>
  <c r="T161" i="7"/>
  <c r="AQ55" i="7"/>
  <c r="BE55" i="7"/>
  <c r="BC55" i="7"/>
  <c r="AR193" i="7"/>
  <c r="BD193" i="7"/>
  <c r="BE109" i="7"/>
  <c r="BC109" i="7"/>
  <c r="AQ109" i="7"/>
  <c r="AS22" i="7"/>
  <c r="BB22" i="7"/>
  <c r="AP22" i="7"/>
  <c r="BB144" i="7"/>
  <c r="AS144" i="7"/>
  <c r="AP144" i="7"/>
  <c r="AR274" i="7"/>
  <c r="BD274" i="7"/>
  <c r="BJ106" i="7"/>
  <c r="Z106" i="7"/>
  <c r="AW106" i="7" s="1"/>
  <c r="Y106" i="7"/>
  <c r="AV106" i="7" s="1"/>
  <c r="AA106" i="7"/>
  <c r="AX106" i="7" s="1"/>
  <c r="AY106" i="7" s="1"/>
  <c r="T106" i="7"/>
  <c r="BE144" i="7"/>
  <c r="BC144" i="7"/>
  <c r="AQ144" i="7"/>
  <c r="BK300" i="7"/>
  <c r="BI300" i="7"/>
  <c r="BH300" i="7"/>
  <c r="U300" i="7"/>
  <c r="AP238" i="7"/>
  <c r="BB238" i="7"/>
  <c r="AS238" i="7"/>
  <c r="AP279" i="7"/>
  <c r="BB279" i="7"/>
  <c r="AS279" i="7"/>
  <c r="AR307" i="7"/>
  <c r="BD307" i="7"/>
  <c r="BD105" i="7"/>
  <c r="AR105" i="7"/>
  <c r="AR203" i="7"/>
  <c r="BD203" i="7"/>
  <c r="AQ60" i="7"/>
  <c r="BC60" i="7"/>
  <c r="BE60" i="7"/>
  <c r="AP158" i="7"/>
  <c r="AS158" i="7"/>
  <c r="BB158" i="7"/>
  <c r="BB181" i="7"/>
  <c r="AS181" i="7"/>
  <c r="AP181" i="7"/>
  <c r="AQ301" i="7"/>
  <c r="BE301" i="7"/>
  <c r="BC301" i="7"/>
  <c r="AP163" i="7"/>
  <c r="BB163" i="7"/>
  <c r="AS163" i="7"/>
  <c r="AQ166" i="7"/>
  <c r="BE166" i="7"/>
  <c r="BC166" i="7"/>
  <c r="BI233" i="7"/>
  <c r="BH233" i="7"/>
  <c r="U233" i="7"/>
  <c r="BK233" i="7"/>
  <c r="AQ102" i="7"/>
  <c r="BC102" i="7"/>
  <c r="BE102" i="7"/>
  <c r="BB206" i="7"/>
  <c r="AS206" i="7"/>
  <c r="AP206" i="7"/>
  <c r="BD138" i="7"/>
  <c r="AR138" i="7"/>
  <c r="BJ210" i="7"/>
  <c r="AA210" i="7"/>
  <c r="AX210" i="7" s="1"/>
  <c r="AY210" i="7" s="1"/>
  <c r="Z210" i="7"/>
  <c r="AW210" i="7" s="1"/>
  <c r="Y210" i="7"/>
  <c r="AV210" i="7" s="1"/>
  <c r="T210" i="7"/>
  <c r="BD258" i="7"/>
  <c r="AR258" i="7"/>
  <c r="BE253" i="7"/>
  <c r="BC253" i="7"/>
  <c r="AQ253" i="7"/>
  <c r="BJ209" i="7"/>
  <c r="AA209" i="7"/>
  <c r="AX209" i="7" s="1"/>
  <c r="AY209" i="7" s="1"/>
  <c r="T209" i="7"/>
  <c r="Z209" i="7"/>
  <c r="AW209" i="7" s="1"/>
  <c r="Y209" i="7"/>
  <c r="AV209" i="7" s="1"/>
  <c r="AA258" i="7"/>
  <c r="AX258" i="7" s="1"/>
  <c r="AY258" i="7" s="1"/>
  <c r="Z258" i="7"/>
  <c r="AW258" i="7" s="1"/>
  <c r="Y258" i="7"/>
  <c r="AV258" i="7" s="1"/>
  <c r="BJ258" i="7"/>
  <c r="T258" i="7"/>
  <c r="AS108" i="7"/>
  <c r="BB108" i="7"/>
  <c r="AP108" i="7"/>
  <c r="U26" i="7"/>
  <c r="BK26" i="7"/>
  <c r="BH26" i="7"/>
  <c r="BI26" i="7"/>
  <c r="BE284" i="7"/>
  <c r="BC284" i="7"/>
  <c r="AQ284" i="7"/>
  <c r="BC152" i="7"/>
  <c r="AQ152" i="7"/>
  <c r="BE152" i="7"/>
  <c r="BK209" i="7"/>
  <c r="BI209" i="7"/>
  <c r="BH209" i="7"/>
  <c r="U209" i="7"/>
  <c r="U258" i="7"/>
  <c r="BK258" i="7"/>
  <c r="BI258" i="7"/>
  <c r="BH258" i="7"/>
  <c r="BC112" i="7"/>
  <c r="AQ112" i="7"/>
  <c r="BE112" i="7"/>
  <c r="BB280" i="7"/>
  <c r="AS280" i="7"/>
  <c r="AP280" i="7"/>
  <c r="AA26" i="7"/>
  <c r="AX26" i="7" s="1"/>
  <c r="AY26" i="7" s="1"/>
  <c r="Z26" i="7"/>
  <c r="AW26" i="7" s="1"/>
  <c r="Y26" i="7"/>
  <c r="AV26" i="7" s="1"/>
  <c r="T26" i="7"/>
  <c r="BJ26" i="7"/>
  <c r="AS112" i="7"/>
  <c r="BB112" i="7"/>
  <c r="AP112" i="7"/>
  <c r="BD13" i="7"/>
  <c r="AR13" i="7"/>
  <c r="AR137" i="7"/>
  <c r="BD137" i="7"/>
  <c r="AS72" i="7"/>
  <c r="AP72" i="7"/>
  <c r="BB72" i="7"/>
  <c r="U98" i="7"/>
  <c r="BK98" i="7"/>
  <c r="BI98" i="7"/>
  <c r="BH98" i="7"/>
  <c r="BB173" i="7"/>
  <c r="AS173" i="7"/>
  <c r="AP173" i="7"/>
  <c r="AR247" i="7"/>
  <c r="BD247" i="7"/>
  <c r="Y50" i="7"/>
  <c r="AV50" i="7" s="1"/>
  <c r="BJ50" i="7"/>
  <c r="AA50" i="7"/>
  <c r="AX50" i="7" s="1"/>
  <c r="AY50" i="7" s="1"/>
  <c r="Z50" i="7"/>
  <c r="AW50" i="7" s="1"/>
  <c r="T50" i="7"/>
  <c r="AP174" i="7"/>
  <c r="BB174" i="7"/>
  <c r="AS174" i="7"/>
  <c r="BD120" i="7"/>
  <c r="AR120" i="7"/>
  <c r="AR219" i="7"/>
  <c r="BD219" i="7"/>
  <c r="AA167" i="7"/>
  <c r="AX167" i="7" s="1"/>
  <c r="AY167" i="7" s="1"/>
  <c r="Z167" i="7"/>
  <c r="AW167" i="7" s="1"/>
  <c r="Y167" i="7"/>
  <c r="AV167" i="7" s="1"/>
  <c r="BJ167" i="7"/>
  <c r="T167" i="7"/>
  <c r="AP12" i="7"/>
  <c r="BB12" i="7"/>
  <c r="AS12" i="7"/>
  <c r="BD61" i="7"/>
  <c r="AR61" i="7"/>
  <c r="BJ310" i="7"/>
  <c r="T310" i="7"/>
  <c r="AA310" i="7"/>
  <c r="AX310" i="7" s="1"/>
  <c r="AY310" i="7" s="1"/>
  <c r="Z310" i="7"/>
  <c r="AW310" i="7" s="1"/>
  <c r="Y310" i="7"/>
  <c r="AV310" i="7" s="1"/>
  <c r="Y127" i="7"/>
  <c r="AV127" i="7" s="1"/>
  <c r="T127" i="7"/>
  <c r="BJ127" i="7"/>
  <c r="AA127" i="7"/>
  <c r="AX127" i="7" s="1"/>
  <c r="AY127" i="7" s="1"/>
  <c r="Z127" i="7"/>
  <c r="AW127" i="7" s="1"/>
  <c r="Y154" i="7"/>
  <c r="AV154" i="7" s="1"/>
  <c r="BJ154" i="7"/>
  <c r="T154" i="7"/>
  <c r="AA154" i="7"/>
  <c r="AX154" i="7" s="1"/>
  <c r="AY154" i="7" s="1"/>
  <c r="Z154" i="7"/>
  <c r="AW154" i="7" s="1"/>
  <c r="G13" i="2" a="1"/>
  <c r="G13" i="2" s="1"/>
  <c r="G18" i="2" a="1"/>
  <c r="G18" i="2" s="1"/>
  <c r="F12" i="2" a="1"/>
  <c r="F12" i="2" s="1"/>
  <c r="T42" i="7"/>
  <c r="BJ42" i="7"/>
  <c r="AA42" i="7"/>
  <c r="AX42" i="7" s="1"/>
  <c r="AY42" i="7" s="1"/>
  <c r="Z42" i="7"/>
  <c r="AW42" i="7" s="1"/>
  <c r="Y42" i="7"/>
  <c r="AV42" i="7" s="1"/>
  <c r="AR19" i="7"/>
  <c r="BD19" i="7"/>
  <c r="BH223" i="7"/>
  <c r="U223" i="7"/>
  <c r="BK223" i="7"/>
  <c r="BI223" i="7"/>
  <c r="BD99" i="7"/>
  <c r="AR99" i="7"/>
  <c r="AR161" i="7"/>
  <c r="BD161" i="7"/>
  <c r="BD95" i="7"/>
  <c r="AR95" i="7"/>
  <c r="T193" i="7"/>
  <c r="BJ193" i="7"/>
  <c r="AA193" i="7"/>
  <c r="AX193" i="7" s="1"/>
  <c r="AY193" i="7" s="1"/>
  <c r="Z193" i="7"/>
  <c r="AW193" i="7" s="1"/>
  <c r="Y193" i="7"/>
  <c r="AV193" i="7" s="1"/>
  <c r="BC299" i="7"/>
  <c r="AQ299" i="7"/>
  <c r="BE299" i="7"/>
  <c r="BJ274" i="7"/>
  <c r="AA274" i="7"/>
  <c r="AX274" i="7" s="1"/>
  <c r="AY274" i="7" s="1"/>
  <c r="Z274" i="7"/>
  <c r="AW274" i="7" s="1"/>
  <c r="Y274" i="7"/>
  <c r="AV274" i="7" s="1"/>
  <c r="T274" i="7"/>
  <c r="BI106" i="7"/>
  <c r="BH106" i="7"/>
  <c r="BK106" i="7"/>
  <c r="U106" i="7"/>
  <c r="BE155" i="7"/>
  <c r="BC155" i="7"/>
  <c r="AQ155" i="7"/>
  <c r="BE277" i="7"/>
  <c r="BC277" i="7"/>
  <c r="AQ277" i="7"/>
  <c r="AP228" i="7"/>
  <c r="BB228" i="7"/>
  <c r="AS228" i="7"/>
  <c r="AR30" i="7"/>
  <c r="BD30" i="7"/>
  <c r="BI192" i="7"/>
  <c r="BH192" i="7"/>
  <c r="BK192" i="7"/>
  <c r="U192" i="7"/>
  <c r="AR129" i="7"/>
  <c r="BD129" i="7"/>
  <c r="T177" i="7"/>
  <c r="BJ177" i="7"/>
  <c r="AA177" i="7"/>
  <c r="AX177" i="7" s="1"/>
  <c r="AY177" i="7" s="1"/>
  <c r="Z177" i="7"/>
  <c r="AW177" i="7" s="1"/>
  <c r="Y177" i="7"/>
  <c r="AV177" i="7" s="1"/>
  <c r="AQ243" i="7"/>
  <c r="BE243" i="7"/>
  <c r="BC243" i="7"/>
  <c r="BC276" i="7"/>
  <c r="AQ276" i="7"/>
  <c r="BE276" i="7"/>
  <c r="AS198" i="7"/>
  <c r="AP198" i="7"/>
  <c r="BB198" i="7"/>
  <c r="BB119" i="7"/>
  <c r="AS119" i="7"/>
  <c r="AP119" i="7"/>
  <c r="AS30" i="7"/>
  <c r="AP30" i="7"/>
  <c r="BB30" i="7"/>
  <c r="BE125" i="7"/>
  <c r="BC125" i="7"/>
  <c r="AQ125" i="7"/>
  <c r="BE191" i="7"/>
  <c r="BC191" i="7"/>
  <c r="AQ191" i="7"/>
  <c r="BE117" i="7"/>
  <c r="BC117" i="7"/>
  <c r="AQ117" i="7"/>
  <c r="AS306" i="7"/>
  <c r="AP306" i="7"/>
  <c r="BB306" i="7"/>
  <c r="AQ187" i="7"/>
  <c r="BE187" i="7"/>
  <c r="BC187" i="7"/>
  <c r="AS261" i="7"/>
  <c r="AP261" i="7"/>
  <c r="BB261" i="7"/>
  <c r="AR6" i="7"/>
  <c r="BD6" i="7"/>
  <c r="BH41" i="7"/>
  <c r="U41" i="7"/>
  <c r="BK41" i="7"/>
  <c r="BI41" i="7"/>
  <c r="AA301" i="7"/>
  <c r="AX301" i="7" s="1"/>
  <c r="AY301" i="7" s="1"/>
  <c r="Z301" i="7"/>
  <c r="AW301" i="7" s="1"/>
  <c r="Y301" i="7"/>
  <c r="AV301" i="7" s="1"/>
  <c r="T301" i="7"/>
  <c r="BJ301" i="7"/>
  <c r="BD63" i="7"/>
  <c r="AR63" i="7"/>
  <c r="AS148" i="7"/>
  <c r="BB148" i="7"/>
  <c r="AP148" i="7"/>
  <c r="AR209" i="7"/>
  <c r="BD209" i="7"/>
  <c r="BC240" i="7"/>
  <c r="AQ240" i="7"/>
  <c r="BE240" i="7"/>
  <c r="AQ214" i="7"/>
  <c r="BE214" i="7"/>
  <c r="BC214" i="7"/>
  <c r="Z31" i="7"/>
  <c r="AW31" i="7" s="1"/>
  <c r="Y31" i="7"/>
  <c r="AV31" i="7" s="1"/>
  <c r="T31" i="7"/>
  <c r="BJ31" i="7"/>
  <c r="AA31" i="7"/>
  <c r="AX31" i="7" s="1"/>
  <c r="AY31" i="7" s="1"/>
  <c r="AQ205" i="7"/>
  <c r="BE205" i="7"/>
  <c r="BC205" i="7"/>
  <c r="AQ38" i="7"/>
  <c r="BE38" i="7"/>
  <c r="BC38" i="7"/>
  <c r="AQ287" i="7"/>
  <c r="BE287" i="7"/>
  <c r="BC287" i="7"/>
  <c r="AR26" i="7"/>
  <c r="BD26" i="7"/>
  <c r="BE211" i="7"/>
  <c r="BC211" i="7"/>
  <c r="AQ211" i="7"/>
  <c r="AS196" i="7"/>
  <c r="AP196" i="7"/>
  <c r="BB196" i="7"/>
  <c r="BJ13" i="7"/>
  <c r="AA13" i="7"/>
  <c r="AX13" i="7" s="1"/>
  <c r="AY13" i="7" s="1"/>
  <c r="Z13" i="7"/>
  <c r="AW13" i="7" s="1"/>
  <c r="Y13" i="7"/>
  <c r="AV13" i="7" s="1"/>
  <c r="T13" i="7"/>
  <c r="U137" i="7"/>
  <c r="BK137" i="7"/>
  <c r="BI137" i="7"/>
  <c r="BH137" i="7"/>
  <c r="U67" i="7"/>
  <c r="BH67" i="7"/>
  <c r="BK67" i="7"/>
  <c r="BI67" i="7"/>
  <c r="AQ174" i="7"/>
  <c r="BE174" i="7"/>
  <c r="BC174" i="7"/>
  <c r="AS296" i="7"/>
  <c r="BB296" i="7"/>
  <c r="AP296" i="7"/>
  <c r="AR50" i="7"/>
  <c r="BD50" i="7"/>
  <c r="AP285" i="7"/>
  <c r="BB285" i="7"/>
  <c r="AS285" i="7"/>
  <c r="AP46" i="7"/>
  <c r="AS46" i="7"/>
  <c r="BB46" i="7"/>
  <c r="AR208" i="7"/>
  <c r="BD208" i="7"/>
  <c r="T107" i="7"/>
  <c r="BJ107" i="7"/>
  <c r="AA107" i="7"/>
  <c r="AX107" i="7" s="1"/>
  <c r="AY107" i="7" s="1"/>
  <c r="Z107" i="7"/>
  <c r="AW107" i="7" s="1"/>
  <c r="Y107" i="7"/>
  <c r="AV107" i="7" s="1"/>
  <c r="BD93" i="7"/>
  <c r="AR93" i="7"/>
  <c r="AQ215" i="7"/>
  <c r="BE215" i="7"/>
  <c r="BC215" i="7"/>
  <c r="BD154" i="7"/>
  <c r="AR154" i="7"/>
  <c r="AQ302" i="7"/>
  <c r="BE302" i="7"/>
  <c r="BC302" i="7"/>
  <c r="AP182" i="7"/>
  <c r="BB182" i="7"/>
  <c r="AS182" i="7"/>
  <c r="F15" i="2" a="1"/>
  <c r="F15" i="2" s="1"/>
  <c r="H14" i="2" a="1"/>
  <c r="H14" i="2" s="1"/>
  <c r="G14" i="2" a="1"/>
  <c r="G14" i="2" s="1"/>
  <c r="BK42" i="7"/>
  <c r="BI42" i="7"/>
  <c r="BH42" i="7"/>
  <c r="U42" i="7"/>
  <c r="Y19" i="7"/>
  <c r="AV19" i="7" s="1"/>
  <c r="T19" i="7"/>
  <c r="AA19" i="7"/>
  <c r="AX19" i="7" s="1"/>
  <c r="AY19" i="7" s="1"/>
  <c r="BJ19" i="7"/>
  <c r="Z19" i="7"/>
  <c r="AW19" i="7" s="1"/>
  <c r="AQ92" i="7"/>
  <c r="BE92" i="7"/>
  <c r="BC92" i="7"/>
  <c r="T153" i="7"/>
  <c r="BJ153" i="7"/>
  <c r="AA153" i="7"/>
  <c r="AX153" i="7" s="1"/>
  <c r="AY153" i="7" s="1"/>
  <c r="Z153" i="7"/>
  <c r="AW153" i="7" s="1"/>
  <c r="Y153" i="7"/>
  <c r="AV153" i="7" s="1"/>
  <c r="T269" i="7"/>
  <c r="BJ269" i="7"/>
  <c r="AA269" i="7"/>
  <c r="AX269" i="7" s="1"/>
  <c r="AY269" i="7" s="1"/>
  <c r="Z269" i="7"/>
  <c r="AW269" i="7" s="1"/>
  <c r="Y269" i="7"/>
  <c r="AV269" i="7" s="1"/>
  <c r="BI99" i="7"/>
  <c r="U99" i="7"/>
  <c r="BH99" i="7"/>
  <c r="BK99" i="7"/>
  <c r="BJ34" i="7"/>
  <c r="AA34" i="7"/>
  <c r="AX34" i="7" s="1"/>
  <c r="AY34" i="7" s="1"/>
  <c r="Z34" i="7"/>
  <c r="AW34" i="7" s="1"/>
  <c r="Y34" i="7"/>
  <c r="AV34" i="7" s="1"/>
  <c r="T34" i="7"/>
  <c r="AS147" i="7"/>
  <c r="AP147" i="7"/>
  <c r="BB147" i="7"/>
  <c r="AS62" i="7"/>
  <c r="BB62" i="7"/>
  <c r="AP62" i="7"/>
  <c r="AQ190" i="7"/>
  <c r="BE190" i="7"/>
  <c r="BC190" i="7"/>
  <c r="U193" i="7"/>
  <c r="BK193" i="7"/>
  <c r="BI193" i="7"/>
  <c r="BH193" i="7"/>
  <c r="BI274" i="7"/>
  <c r="BK274" i="7"/>
  <c r="BH274" i="7"/>
  <c r="U274" i="7"/>
  <c r="T202" i="7"/>
  <c r="AA202" i="7"/>
  <c r="AX202" i="7" s="1"/>
  <c r="AY202" i="7" s="1"/>
  <c r="BJ202" i="7"/>
  <c r="Z202" i="7"/>
  <c r="AW202" i="7" s="1"/>
  <c r="Y202" i="7"/>
  <c r="AV202" i="7" s="1"/>
  <c r="AQ238" i="7"/>
  <c r="BE238" i="7"/>
  <c r="BC238" i="7"/>
  <c r="BD70" i="7"/>
  <c r="AR70" i="7"/>
  <c r="AQ232" i="7"/>
  <c r="BE232" i="7"/>
  <c r="BC232" i="7"/>
  <c r="BJ129" i="7"/>
  <c r="AA129" i="7"/>
  <c r="AX129" i="7" s="1"/>
  <c r="AY129" i="7" s="1"/>
  <c r="Y129" i="7"/>
  <c r="AV129" i="7" s="1"/>
  <c r="T129" i="7"/>
  <c r="Z129" i="7"/>
  <c r="AW129" i="7" s="1"/>
  <c r="AR177" i="7"/>
  <c r="BD177" i="7"/>
  <c r="AA192" i="7"/>
  <c r="AX192" i="7" s="1"/>
  <c r="AY192" i="7" s="1"/>
  <c r="Z192" i="7"/>
  <c r="AW192" i="7" s="1"/>
  <c r="Y192" i="7"/>
  <c r="AV192" i="7" s="1"/>
  <c r="BJ192" i="7"/>
  <c r="T192" i="7"/>
  <c r="AQ208" i="7"/>
  <c r="BC208" i="7"/>
  <c r="BE208" i="7"/>
  <c r="AP32" i="7"/>
  <c r="BB32" i="7"/>
  <c r="AS32" i="7"/>
  <c r="AR201" i="7"/>
  <c r="BD201" i="7"/>
  <c r="AQ68" i="7"/>
  <c r="BE68" i="7"/>
  <c r="BC68" i="7"/>
  <c r="Y97" i="7"/>
  <c r="AV97" i="7" s="1"/>
  <c r="T97" i="7"/>
  <c r="AA97" i="7"/>
  <c r="AX97" i="7" s="1"/>
  <c r="AY97" i="7" s="1"/>
  <c r="BJ97" i="7"/>
  <c r="Z97" i="7"/>
  <c r="AW97" i="7" s="1"/>
  <c r="BJ187" i="7"/>
  <c r="AA187" i="7"/>
  <c r="AX187" i="7" s="1"/>
  <c r="AY187" i="7" s="1"/>
  <c r="Z187" i="7"/>
  <c r="AW187" i="7" s="1"/>
  <c r="Y187" i="7"/>
  <c r="AV187" i="7" s="1"/>
  <c r="T187" i="7"/>
  <c r="BE229" i="7"/>
  <c r="BC229" i="7"/>
  <c r="AQ229" i="7"/>
  <c r="BE280" i="7"/>
  <c r="BC280" i="7"/>
  <c r="AQ280" i="7"/>
  <c r="BC56" i="7"/>
  <c r="BE56" i="7"/>
  <c r="AQ56" i="7"/>
  <c r="BI273" i="7"/>
  <c r="BK273" i="7"/>
  <c r="BH273" i="7"/>
  <c r="U273" i="7"/>
  <c r="AQ76" i="7"/>
  <c r="BC76" i="7"/>
  <c r="BE76" i="7"/>
  <c r="T266" i="7"/>
  <c r="Y266" i="7"/>
  <c r="AV266" i="7" s="1"/>
  <c r="BJ266" i="7"/>
  <c r="AA266" i="7"/>
  <c r="AX266" i="7" s="1"/>
  <c r="AY266" i="7" s="1"/>
  <c r="Z266" i="7"/>
  <c r="AW266" i="7" s="1"/>
  <c r="AS284" i="7"/>
  <c r="BB284" i="7"/>
  <c r="AP284" i="7"/>
  <c r="BE206" i="7"/>
  <c r="BC206" i="7"/>
  <c r="AQ206" i="7"/>
  <c r="BJ69" i="7"/>
  <c r="Z69" i="7"/>
  <c r="AW69" i="7" s="1"/>
  <c r="Y69" i="7"/>
  <c r="AV69" i="7" s="1"/>
  <c r="AA69" i="7"/>
  <c r="AX69" i="7" s="1"/>
  <c r="AY69" i="7" s="1"/>
  <c r="T69" i="7"/>
  <c r="U13" i="7"/>
  <c r="BI13" i="7"/>
  <c r="BK13" i="7"/>
  <c r="BH13" i="7"/>
  <c r="BI4" i="7"/>
  <c r="U4" i="7"/>
  <c r="BK4" i="7"/>
  <c r="BH4" i="7"/>
  <c r="F5" i="2"/>
  <c r="BE244" i="7"/>
  <c r="BC244" i="7"/>
  <c r="AQ244" i="7"/>
  <c r="BJ247" i="7"/>
  <c r="AA247" i="7"/>
  <c r="AX247" i="7" s="1"/>
  <c r="AY247" i="7" s="1"/>
  <c r="Z247" i="7"/>
  <c r="AW247" i="7" s="1"/>
  <c r="Y247" i="7"/>
  <c r="AV247" i="7" s="1"/>
  <c r="T247" i="7"/>
  <c r="AQ120" i="7"/>
  <c r="BE120" i="7"/>
  <c r="BC120" i="7"/>
  <c r="Y67" i="7"/>
  <c r="AV67" i="7" s="1"/>
  <c r="T67" i="7"/>
  <c r="AA67" i="7"/>
  <c r="AX67" i="7" s="1"/>
  <c r="AY67" i="7" s="1"/>
  <c r="Z67" i="7"/>
  <c r="AW67" i="7" s="1"/>
  <c r="BJ67" i="7"/>
  <c r="AA171" i="7"/>
  <c r="AX171" i="7" s="1"/>
  <c r="AY171" i="7" s="1"/>
  <c r="Z171" i="7"/>
  <c r="AW171" i="7" s="1"/>
  <c r="Y171" i="7"/>
  <c r="AV171" i="7" s="1"/>
  <c r="T171" i="7"/>
  <c r="BJ171" i="7"/>
  <c r="BE168" i="7"/>
  <c r="BC168" i="7"/>
  <c r="AQ168" i="7"/>
  <c r="BD145" i="7"/>
  <c r="AR145" i="7"/>
  <c r="U107" i="7"/>
  <c r="BK107" i="7"/>
  <c r="BI107" i="7"/>
  <c r="BH107" i="7"/>
  <c r="Z133" i="7"/>
  <c r="AW133" i="7" s="1"/>
  <c r="Y133" i="7"/>
  <c r="AV133" i="7" s="1"/>
  <c r="BJ133" i="7"/>
  <c r="AA133" i="7"/>
  <c r="AX133" i="7" s="1"/>
  <c r="AY133" i="7" s="1"/>
  <c r="T133" i="7"/>
  <c r="BH222" i="7"/>
  <c r="U222" i="7"/>
  <c r="BK222" i="7"/>
  <c r="BI222" i="7"/>
  <c r="BI306" i="7"/>
  <c r="BK306" i="7"/>
  <c r="BH306" i="7"/>
  <c r="U306" i="7"/>
  <c r="T218" i="7"/>
  <c r="BJ218" i="7"/>
  <c r="Z218" i="7"/>
  <c r="AW218" i="7" s="1"/>
  <c r="AA218" i="7"/>
  <c r="AX218" i="7" s="1"/>
  <c r="AY218" i="7" s="1"/>
  <c r="Y218" i="7"/>
  <c r="AV218" i="7" s="1"/>
  <c r="BJ227" i="7"/>
  <c r="Z227" i="7"/>
  <c r="AW227" i="7" s="1"/>
  <c r="AA227" i="7"/>
  <c r="AX227" i="7" s="1"/>
  <c r="AY227" i="7" s="1"/>
  <c r="Y227" i="7"/>
  <c r="AV227" i="7" s="1"/>
  <c r="T227" i="7"/>
  <c r="F16" i="2" a="1"/>
  <c r="F16" i="2" s="1"/>
  <c r="H15" i="2" a="1"/>
  <c r="H15" i="2" s="1"/>
  <c r="AR42" i="7"/>
  <c r="BD42" i="7"/>
  <c r="T121" i="7"/>
  <c r="BJ121" i="7"/>
  <c r="Y121" i="7"/>
  <c r="AV121" i="7" s="1"/>
  <c r="AA121" i="7"/>
  <c r="AX121" i="7" s="1"/>
  <c r="AY121" i="7" s="1"/>
  <c r="Z121" i="7"/>
  <c r="AW121" i="7" s="1"/>
  <c r="BB175" i="7"/>
  <c r="AS175" i="7"/>
  <c r="AP175" i="7"/>
  <c r="AR153" i="7"/>
  <c r="BD153" i="7"/>
  <c r="AS96" i="7"/>
  <c r="BB96" i="7"/>
  <c r="AP96" i="7"/>
  <c r="AR242" i="7"/>
  <c r="BD242" i="7"/>
  <c r="U34" i="7"/>
  <c r="BI34" i="7"/>
  <c r="BK34" i="7"/>
  <c r="BH34" i="7"/>
  <c r="AA217" i="7"/>
  <c r="AX217" i="7" s="1"/>
  <c r="AY217" i="7" s="1"/>
  <c r="Z217" i="7"/>
  <c r="AW217" i="7" s="1"/>
  <c r="Y217" i="7"/>
  <c r="AV217" i="7" s="1"/>
  <c r="T217" i="7"/>
  <c r="BJ217" i="7"/>
  <c r="T58" i="7"/>
  <c r="BJ58" i="7"/>
  <c r="AA58" i="7"/>
  <c r="AX58" i="7" s="1"/>
  <c r="AY58" i="7" s="1"/>
  <c r="Z58" i="7"/>
  <c r="AW58" i="7" s="1"/>
  <c r="Y58" i="7"/>
  <c r="AV58" i="7" s="1"/>
  <c r="U202" i="7"/>
  <c r="BK202" i="7"/>
  <c r="BI202" i="7"/>
  <c r="BH202" i="7"/>
  <c r="BE143" i="7"/>
  <c r="BC143" i="7"/>
  <c r="AQ143" i="7"/>
  <c r="AA184" i="7"/>
  <c r="AX184" i="7" s="1"/>
  <c r="AY184" i="7" s="1"/>
  <c r="Z184" i="7"/>
  <c r="AW184" i="7" s="1"/>
  <c r="Y184" i="7"/>
  <c r="AV184" i="7" s="1"/>
  <c r="T184" i="7"/>
  <c r="BJ184" i="7"/>
  <c r="BI129" i="7"/>
  <c r="BH129" i="7"/>
  <c r="BK129" i="7"/>
  <c r="U129" i="7"/>
  <c r="U177" i="7"/>
  <c r="BK177" i="7"/>
  <c r="BI177" i="7"/>
  <c r="BH177" i="7"/>
  <c r="AP151" i="7"/>
  <c r="BB151" i="7"/>
  <c r="AS151" i="7"/>
  <c r="AS232" i="7"/>
  <c r="BB232" i="7"/>
  <c r="AP232" i="7"/>
  <c r="AP70" i="7"/>
  <c r="BB70" i="7"/>
  <c r="AS70" i="7"/>
  <c r="BC31" i="7"/>
  <c r="AQ31" i="7"/>
  <c r="BE31" i="7"/>
  <c r="BE283" i="7"/>
  <c r="AQ283" i="7"/>
  <c r="BC283" i="7"/>
  <c r="BE272" i="7"/>
  <c r="BC272" i="7"/>
  <c r="AQ272" i="7"/>
  <c r="BD270" i="7"/>
  <c r="AR270" i="7"/>
  <c r="AS60" i="7"/>
  <c r="AP60" i="7"/>
  <c r="BB60" i="7"/>
  <c r="G8" i="2" a="1"/>
  <c r="G8" i="2" s="1"/>
  <c r="Y178" i="7"/>
  <c r="AV178" i="7" s="1"/>
  <c r="AA178" i="7"/>
  <c r="AX178" i="7" s="1"/>
  <c r="AY178" i="7" s="1"/>
  <c r="BJ178" i="7"/>
  <c r="Z178" i="7"/>
  <c r="AW178" i="7" s="1"/>
  <c r="T178" i="7"/>
  <c r="BB239" i="7"/>
  <c r="AS239" i="7"/>
  <c r="AP239" i="7"/>
  <c r="BK69" i="7"/>
  <c r="U69" i="7"/>
  <c r="BI69" i="7"/>
  <c r="BH69" i="7"/>
  <c r="AQ200" i="7"/>
  <c r="BE200" i="7"/>
  <c r="BC200" i="7"/>
  <c r="AA308" i="7"/>
  <c r="AX308" i="7" s="1"/>
  <c r="AY308" i="7" s="1"/>
  <c r="Z308" i="7"/>
  <c r="AW308" i="7" s="1"/>
  <c r="Y308" i="7"/>
  <c r="AV308" i="7" s="1"/>
  <c r="T308" i="7"/>
  <c r="BJ308" i="7"/>
  <c r="BD4" i="7"/>
  <c r="AR4" i="7"/>
  <c r="AQ171" i="7"/>
  <c r="BE171" i="7"/>
  <c r="BC171" i="7"/>
  <c r="BE296" i="7"/>
  <c r="AQ296" i="7"/>
  <c r="BC296" i="7"/>
  <c r="AR67" i="7"/>
  <c r="BD67" i="7"/>
  <c r="U259" i="7"/>
  <c r="BK259" i="7"/>
  <c r="BI259" i="7"/>
  <c r="BH259" i="7"/>
  <c r="BJ43" i="7"/>
  <c r="AA43" i="7"/>
  <c r="AX43" i="7" s="1"/>
  <c r="AY43" i="7" s="1"/>
  <c r="Z43" i="7"/>
  <c r="AW43" i="7" s="1"/>
  <c r="Y43" i="7"/>
  <c r="AV43" i="7" s="1"/>
  <c r="T43" i="7"/>
  <c r="AP131" i="7"/>
  <c r="BB131" i="7"/>
  <c r="AS131" i="7"/>
  <c r="AR85" i="7"/>
  <c r="BD85" i="7"/>
  <c r="AS86" i="7"/>
  <c r="BB86" i="7"/>
  <c r="AP86" i="7"/>
  <c r="AA145" i="7"/>
  <c r="AX145" i="7" s="1"/>
  <c r="AY145" i="7" s="1"/>
  <c r="T145" i="7"/>
  <c r="Z145" i="7"/>
  <c r="AW145" i="7" s="1"/>
  <c r="Y145" i="7"/>
  <c r="AV145" i="7" s="1"/>
  <c r="BJ145" i="7"/>
  <c r="Z255" i="7"/>
  <c r="AW255" i="7" s="1"/>
  <c r="AA255" i="7"/>
  <c r="AX255" i="7" s="1"/>
  <c r="AY255" i="7" s="1"/>
  <c r="Y255" i="7"/>
  <c r="AV255" i="7" s="1"/>
  <c r="BJ255" i="7"/>
  <c r="T255" i="7"/>
  <c r="AR107" i="7"/>
  <c r="BD107" i="7"/>
  <c r="BK221" i="7"/>
  <c r="BI221" i="7"/>
  <c r="BH221" i="7"/>
  <c r="U221" i="7"/>
  <c r="U218" i="7"/>
  <c r="BK218" i="7"/>
  <c r="BI218" i="7"/>
  <c r="BH218" i="7"/>
  <c r="BH267" i="7"/>
  <c r="AQ269" i="7"/>
  <c r="BE269" i="7"/>
  <c r="BC269" i="7"/>
  <c r="BB222" i="7"/>
  <c r="AP222" i="7"/>
  <c r="AS222" i="7"/>
  <c r="BE175" i="7"/>
  <c r="BC175" i="7"/>
  <c r="AQ175" i="7"/>
  <c r="AA128" i="7"/>
  <c r="AX128" i="7" s="1"/>
  <c r="AY128" i="7" s="1"/>
  <c r="Z128" i="7"/>
  <c r="AW128" i="7" s="1"/>
  <c r="Y128" i="7"/>
  <c r="AV128" i="7" s="1"/>
  <c r="T128" i="7"/>
  <c r="BJ128" i="7"/>
  <c r="F17" i="2" a="1"/>
  <c r="F17" i="2" s="1"/>
  <c r="H16" i="2" a="1"/>
  <c r="H16" i="2" s="1"/>
  <c r="G16" i="2" a="1"/>
  <c r="G16" i="2" s="1"/>
  <c r="BH114" i="7"/>
  <c r="U114" i="7"/>
  <c r="BK114" i="7"/>
  <c r="BI114" i="7"/>
  <c r="U121" i="7"/>
  <c r="BK121" i="7"/>
  <c r="BI121" i="7"/>
  <c r="BH121" i="7"/>
  <c r="Y54" i="7"/>
  <c r="AV54" i="7" s="1"/>
  <c r="AA54" i="7"/>
  <c r="AX54" i="7" s="1"/>
  <c r="AY54" i="7" s="1"/>
  <c r="Z54" i="7"/>
  <c r="AW54" i="7" s="1"/>
  <c r="BJ54" i="7"/>
  <c r="T54" i="7"/>
  <c r="U153" i="7"/>
  <c r="BK153" i="7"/>
  <c r="BI153" i="7"/>
  <c r="BH153" i="7"/>
  <c r="AQ147" i="7"/>
  <c r="BC147" i="7"/>
  <c r="BE147" i="7"/>
  <c r="BE263" i="7"/>
  <c r="AQ263" i="7"/>
  <c r="BC263" i="7"/>
  <c r="BJ242" i="7"/>
  <c r="AA242" i="7"/>
  <c r="AX242" i="7" s="1"/>
  <c r="AY242" i="7" s="1"/>
  <c r="Z242" i="7"/>
  <c r="AW242" i="7" s="1"/>
  <c r="Y242" i="7"/>
  <c r="AV242" i="7" s="1"/>
  <c r="T242" i="7"/>
  <c r="BD34" i="7"/>
  <c r="AR34" i="7"/>
  <c r="AS136" i="7"/>
  <c r="AP136" i="7"/>
  <c r="BB136" i="7"/>
  <c r="U217" i="7"/>
  <c r="BI217" i="7"/>
  <c r="BK217" i="7"/>
  <c r="BH217" i="7"/>
  <c r="T283" i="7"/>
  <c r="AA283" i="7"/>
  <c r="AX283" i="7" s="1"/>
  <c r="AY283" i="7" s="1"/>
  <c r="Z283" i="7"/>
  <c r="AW283" i="7" s="1"/>
  <c r="Y283" i="7"/>
  <c r="AV283" i="7" s="1"/>
  <c r="BJ283" i="7"/>
  <c r="BK149" i="7"/>
  <c r="BI149" i="7"/>
  <c r="BH149" i="7"/>
  <c r="U149" i="7"/>
  <c r="U184" i="7"/>
  <c r="BK184" i="7"/>
  <c r="BI184" i="7"/>
  <c r="BH184" i="7"/>
  <c r="AR58" i="7"/>
  <c r="BD58" i="7"/>
  <c r="AR202" i="7"/>
  <c r="BD202" i="7"/>
  <c r="AA195" i="7"/>
  <c r="AX195" i="7" s="1"/>
  <c r="AY195" i="7" s="1"/>
  <c r="Z195" i="7"/>
  <c r="AW195" i="7" s="1"/>
  <c r="Y195" i="7"/>
  <c r="AV195" i="7" s="1"/>
  <c r="T195" i="7"/>
  <c r="BJ195" i="7"/>
  <c r="BE228" i="7"/>
  <c r="BC228" i="7"/>
  <c r="AQ228" i="7"/>
  <c r="BB155" i="7"/>
  <c r="AS155" i="7"/>
  <c r="AP155" i="7"/>
  <c r="AA186" i="7"/>
  <c r="AX186" i="7" s="1"/>
  <c r="AY186" i="7" s="1"/>
  <c r="Z186" i="7"/>
  <c r="AW186" i="7" s="1"/>
  <c r="Y186" i="7"/>
  <c r="AV186" i="7" s="1"/>
  <c r="BJ186" i="7"/>
  <c r="T186" i="7"/>
  <c r="U66" i="7"/>
  <c r="BK66" i="7"/>
  <c r="BH66" i="7"/>
  <c r="BI66" i="7"/>
  <c r="AR117" i="7"/>
  <c r="BD117" i="7"/>
  <c r="AA191" i="7"/>
  <c r="AX191" i="7" s="1"/>
  <c r="AY191" i="7" s="1"/>
  <c r="Z191" i="7"/>
  <c r="AW191" i="7" s="1"/>
  <c r="Y191" i="7"/>
  <c r="AV191" i="7" s="1"/>
  <c r="T191" i="7"/>
  <c r="BJ191" i="7"/>
  <c r="BB263" i="7"/>
  <c r="AP263" i="7"/>
  <c r="AS263" i="7"/>
  <c r="BE239" i="7"/>
  <c r="BC239" i="7"/>
  <c r="AQ239" i="7"/>
  <c r="AP6" i="7"/>
  <c r="BB6" i="7"/>
  <c r="AS6" i="7"/>
  <c r="BB275" i="7"/>
  <c r="AS275" i="7"/>
  <c r="AP275" i="7"/>
  <c r="T241" i="7"/>
  <c r="BJ241" i="7"/>
  <c r="AA241" i="7"/>
  <c r="AX241" i="7" s="1"/>
  <c r="AY241" i="7" s="1"/>
  <c r="Z241" i="7"/>
  <c r="AW241" i="7" s="1"/>
  <c r="Y241" i="7"/>
  <c r="AV241" i="7" s="1"/>
  <c r="Y297" i="7"/>
  <c r="AV297" i="7" s="1"/>
  <c r="AA297" i="7"/>
  <c r="AX297" i="7" s="1"/>
  <c r="AY297" i="7" s="1"/>
  <c r="BJ297" i="7"/>
  <c r="Z297" i="7"/>
  <c r="AW297" i="7" s="1"/>
  <c r="T297" i="7"/>
  <c r="BE46" i="7"/>
  <c r="AQ46" i="7"/>
  <c r="BC46" i="7"/>
  <c r="AR15" i="7"/>
  <c r="BD15" i="7"/>
  <c r="AQ216" i="7"/>
  <c r="BE216" i="7"/>
  <c r="BC216" i="7"/>
  <c r="AQ279" i="7"/>
  <c r="BE279" i="7"/>
  <c r="BC279" i="7"/>
  <c r="BD266" i="7"/>
  <c r="AR266" i="7"/>
  <c r="BE196" i="7"/>
  <c r="BC196" i="7"/>
  <c r="AQ196" i="7"/>
  <c r="BK251" i="7"/>
  <c r="BI251" i="7"/>
  <c r="BH251" i="7"/>
  <c r="U251" i="7"/>
  <c r="AQ126" i="7"/>
  <c r="BE126" i="7"/>
  <c r="BC126" i="7"/>
  <c r="BH308" i="7"/>
  <c r="U308" i="7"/>
  <c r="BK308" i="7"/>
  <c r="BI308" i="7"/>
  <c r="I105" i="7"/>
  <c r="I101" i="7"/>
  <c r="I92" i="7"/>
  <c r="I96" i="7"/>
  <c r="I103" i="7"/>
  <c r="I77" i="7"/>
  <c r="I106" i="7"/>
  <c r="I85" i="7"/>
  <c r="I108" i="7"/>
  <c r="I89" i="7"/>
  <c r="I97" i="7"/>
  <c r="I75" i="7"/>
  <c r="I87" i="7"/>
  <c r="I70" i="7"/>
  <c r="I80" i="7"/>
  <c r="AA4" i="7"/>
  <c r="AX4" i="7" s="1"/>
  <c r="AY4" i="7" s="1"/>
  <c r="I78" i="7"/>
  <c r="BJ4" i="7"/>
  <c r="Y4" i="7"/>
  <c r="AV4" i="7" s="1"/>
  <c r="I66" i="7"/>
  <c r="I38" i="7"/>
  <c r="T4" i="7"/>
  <c r="I67" i="7"/>
  <c r="I73" i="7"/>
  <c r="I36" i="7"/>
  <c r="Z4" i="7"/>
  <c r="AW4" i="7" s="1"/>
  <c r="B5" i="2"/>
  <c r="H5" i="2"/>
  <c r="I65" i="7"/>
  <c r="I93" i="7"/>
  <c r="I68" i="7"/>
  <c r="I102" i="7"/>
  <c r="I83" i="7"/>
  <c r="I76" i="7"/>
  <c r="I95" i="7"/>
  <c r="I99" i="7"/>
  <c r="I69" i="7"/>
  <c r="I98" i="7"/>
  <c r="I107" i="7"/>
  <c r="I116" i="7"/>
  <c r="I72" i="7"/>
  <c r="I112" i="7"/>
  <c r="I111" i="7"/>
  <c r="I81" i="7"/>
  <c r="I86" i="7"/>
  <c r="I109" i="7"/>
  <c r="I113" i="7"/>
  <c r="I91" i="7"/>
  <c r="I82" i="7"/>
  <c r="I94" i="7"/>
  <c r="I104" i="7"/>
  <c r="I114" i="7"/>
  <c r="I64" i="7"/>
  <c r="I88" i="7"/>
  <c r="I34" i="7"/>
  <c r="I115" i="7"/>
  <c r="I37" i="7"/>
  <c r="I74" i="7"/>
  <c r="I35" i="7"/>
  <c r="I79" i="7"/>
  <c r="I110" i="7"/>
  <c r="I84" i="7"/>
  <c r="I90" i="7"/>
  <c r="I164" i="7"/>
  <c r="I100" i="7"/>
  <c r="I71" i="7"/>
  <c r="AA74" i="7"/>
  <c r="AX74" i="7" s="1"/>
  <c r="AY74" i="7" s="1"/>
  <c r="BJ74" i="7"/>
  <c r="Z74" i="7"/>
  <c r="AW74" i="7" s="1"/>
  <c r="Y74" i="7"/>
  <c r="AV74" i="7" s="1"/>
  <c r="T74" i="7"/>
  <c r="AR301" i="7"/>
  <c r="BD301" i="7"/>
  <c r="BK43" i="7"/>
  <c r="BH43" i="7"/>
  <c r="U43" i="7"/>
  <c r="BI43" i="7"/>
  <c r="BI145" i="7"/>
  <c r="BH145" i="7"/>
  <c r="BK145" i="7"/>
  <c r="U145" i="7"/>
  <c r="AS36" i="7"/>
  <c r="AP36" i="7"/>
  <c r="BB36" i="7"/>
  <c r="AS164" i="7"/>
  <c r="AP164" i="7"/>
  <c r="BB164" i="7"/>
  <c r="BD305" i="7"/>
  <c r="AR305" i="7"/>
  <c r="BD306" i="7"/>
  <c r="AR306" i="7"/>
  <c r="BE124" i="7"/>
  <c r="BC124" i="7"/>
  <c r="AQ124" i="7"/>
  <c r="AR218" i="7"/>
  <c r="BD218" i="7"/>
  <c r="BE176" i="7"/>
  <c r="AQ176" i="7"/>
  <c r="BC176" i="7"/>
  <c r="F18" i="2" a="1"/>
  <c r="F18" i="2" s="1"/>
  <c r="H18" i="2" a="1"/>
  <c r="H18" i="2" s="1"/>
  <c r="F11" i="2" a="1"/>
  <c r="F11" i="2" s="1"/>
  <c r="BD114" i="7"/>
  <c r="AR114" i="7"/>
  <c r="AR121" i="7"/>
  <c r="BD121" i="7"/>
  <c r="AS260" i="7"/>
  <c r="AP260" i="7"/>
  <c r="BB260" i="7"/>
  <c r="AP176" i="7"/>
  <c r="BB176" i="7"/>
  <c r="AS176" i="7"/>
  <c r="Y194" i="7"/>
  <c r="AV194" i="7" s="1"/>
  <c r="T194" i="7"/>
  <c r="BJ194" i="7"/>
  <c r="AA194" i="7"/>
  <c r="AX194" i="7" s="1"/>
  <c r="AY194" i="7" s="1"/>
  <c r="Z194" i="7"/>
  <c r="AW194" i="7" s="1"/>
  <c r="BD187" i="7"/>
  <c r="AR187" i="7"/>
  <c r="BK242" i="7"/>
  <c r="BI242" i="7"/>
  <c r="BH242" i="7"/>
  <c r="U242" i="7"/>
  <c r="U189" i="7"/>
  <c r="BK189" i="7"/>
  <c r="BI189" i="7"/>
  <c r="BH189" i="7"/>
  <c r="BD217" i="7"/>
  <c r="AR217" i="7"/>
  <c r="BB180" i="7"/>
  <c r="AS180" i="7"/>
  <c r="AP180" i="7"/>
  <c r="Z189" i="7"/>
  <c r="AW189" i="7" s="1"/>
  <c r="Y189" i="7"/>
  <c r="AV189" i="7" s="1"/>
  <c r="T189" i="7"/>
  <c r="BJ189" i="7"/>
  <c r="AA189" i="7"/>
  <c r="AX189" i="7" s="1"/>
  <c r="AY189" i="7" s="1"/>
  <c r="BK58" i="7"/>
  <c r="BI58" i="7"/>
  <c r="BH58" i="7"/>
  <c r="U58" i="7"/>
  <c r="BB299" i="7"/>
  <c r="AS299" i="7"/>
  <c r="AP299" i="7"/>
  <c r="AS110" i="7"/>
  <c r="AP110" i="7"/>
  <c r="BB110" i="7"/>
  <c r="BJ63" i="7"/>
  <c r="Y63" i="7"/>
  <c r="AV63" i="7" s="1"/>
  <c r="AA63" i="7"/>
  <c r="AX63" i="7" s="1"/>
  <c r="AY63" i="7" s="1"/>
  <c r="T63" i="7"/>
  <c r="Z63" i="7"/>
  <c r="AW63" i="7" s="1"/>
  <c r="BB16" i="7"/>
  <c r="AS16" i="7"/>
  <c r="AP16" i="7"/>
  <c r="BI186" i="7"/>
  <c r="BH186" i="7"/>
  <c r="U186" i="7"/>
  <c r="BK186" i="7"/>
  <c r="T66" i="7"/>
  <c r="Y66" i="7"/>
  <c r="AV66" i="7" s="1"/>
  <c r="Z66" i="7"/>
  <c r="AW66" i="7" s="1"/>
  <c r="BJ66" i="7"/>
  <c r="AA66" i="7"/>
  <c r="AX66" i="7" s="1"/>
  <c r="AY66" i="7" s="1"/>
  <c r="BD309" i="7"/>
  <c r="AR309" i="7"/>
  <c r="BD157" i="7"/>
  <c r="AR157" i="7"/>
  <c r="BD239" i="7"/>
  <c r="AR239" i="7"/>
  <c r="AQ219" i="7"/>
  <c r="BE219" i="7"/>
  <c r="BC219" i="7"/>
  <c r="BC207" i="7"/>
  <c r="BE207" i="7"/>
  <c r="AQ207" i="7"/>
  <c r="AQ95" i="7"/>
  <c r="BE95" i="7"/>
  <c r="BC95" i="7"/>
  <c r="BH239" i="7"/>
  <c r="BE270" i="7"/>
  <c r="AQ270" i="7"/>
  <c r="BC270" i="7"/>
  <c r="BK25" i="7"/>
  <c r="BI25" i="7"/>
  <c r="BH25" i="7"/>
  <c r="U25" i="7"/>
  <c r="BK97" i="7"/>
  <c r="BI97" i="7"/>
  <c r="BH97" i="7"/>
  <c r="U97" i="7"/>
  <c r="U128" i="7"/>
  <c r="BK128" i="7"/>
  <c r="BI128" i="7"/>
  <c r="BH128" i="7"/>
  <c r="T146" i="7"/>
  <c r="BJ146" i="7"/>
  <c r="AA146" i="7"/>
  <c r="AX146" i="7" s="1"/>
  <c r="AY146" i="7" s="1"/>
  <c r="Z146" i="7"/>
  <c r="AW146" i="7" s="1"/>
  <c r="Y146" i="7"/>
  <c r="AV146" i="7" s="1"/>
  <c r="BD64" i="7"/>
  <c r="AR64" i="7"/>
  <c r="BH70" i="7"/>
  <c r="BI70" i="7"/>
  <c r="U70" i="7"/>
  <c r="BK70" i="7"/>
  <c r="AQ123" i="7"/>
  <c r="BC123" i="7"/>
  <c r="BE123" i="7"/>
  <c r="BK281" i="7"/>
  <c r="U281" i="7"/>
  <c r="BI281" i="7"/>
  <c r="BH281" i="7"/>
  <c r="BJ7" i="7"/>
  <c r="Y7" i="7"/>
  <c r="AV7" i="7" s="1"/>
  <c r="AA7" i="7"/>
  <c r="AX7" i="7" s="1"/>
  <c r="AY7" i="7" s="1"/>
  <c r="Z7" i="7"/>
  <c r="AW7" i="7" s="1"/>
  <c r="T7" i="7"/>
  <c r="Z162" i="7"/>
  <c r="AW162" i="7" s="1"/>
  <c r="Y162" i="7"/>
  <c r="AV162" i="7" s="1"/>
  <c r="T162" i="7"/>
  <c r="BJ162" i="7"/>
  <c r="AA162" i="7"/>
  <c r="AX162" i="7" s="1"/>
  <c r="AY162" i="7" s="1"/>
  <c r="BD163" i="7"/>
  <c r="AR163" i="7"/>
  <c r="BE78" i="7"/>
  <c r="BC78" i="7"/>
  <c r="AQ78" i="7"/>
  <c r="AS152" i="7"/>
  <c r="AP152" i="7"/>
  <c r="BB152" i="7"/>
  <c r="Z37" i="7"/>
  <c r="AW37" i="7" s="1"/>
  <c r="Y37" i="7"/>
  <c r="AV37" i="7" s="1"/>
  <c r="T37" i="7"/>
  <c r="BJ37" i="7"/>
  <c r="AA37" i="7"/>
  <c r="AX37" i="7" s="1"/>
  <c r="AY37" i="7" s="1"/>
  <c r="BE286" i="7"/>
  <c r="BC286" i="7"/>
  <c r="AQ286" i="7"/>
  <c r="BD308" i="7"/>
  <c r="AR308" i="7"/>
  <c r="BJ257" i="7"/>
  <c r="AA257" i="7"/>
  <c r="AX257" i="7" s="1"/>
  <c r="AY257" i="7" s="1"/>
  <c r="Y257" i="7"/>
  <c r="AV257" i="7" s="1"/>
  <c r="T257" i="7"/>
  <c r="Z257" i="7"/>
  <c r="AW257" i="7" s="1"/>
  <c r="AP211" i="7"/>
  <c r="BB211" i="7"/>
  <c r="AS211" i="7"/>
  <c r="AR293" i="7"/>
  <c r="BD293" i="7"/>
  <c r="BE254" i="7"/>
  <c r="BC254" i="7"/>
  <c r="AQ254" i="7"/>
  <c r="U160" i="7"/>
  <c r="BK160" i="7"/>
  <c r="BI160" i="7"/>
  <c r="BH160" i="7"/>
  <c r="U74" i="7"/>
  <c r="BK74" i="7"/>
  <c r="BI74" i="7"/>
  <c r="BH74" i="7"/>
  <c r="AP244" i="7"/>
  <c r="BB244" i="7"/>
  <c r="AS244" i="7"/>
  <c r="U213" i="7"/>
  <c r="BK213" i="7"/>
  <c r="BI213" i="7"/>
  <c r="BH213" i="7"/>
  <c r="AS214" i="7"/>
  <c r="AP214" i="7"/>
  <c r="BB214" i="7"/>
  <c r="BD43" i="7"/>
  <c r="AR43" i="7"/>
  <c r="AQ164" i="7"/>
  <c r="BE164" i="7"/>
  <c r="BC164" i="7"/>
  <c r="U39" i="7"/>
  <c r="BK39" i="7"/>
  <c r="BI39" i="7"/>
  <c r="BH39" i="7"/>
  <c r="T208" i="7"/>
  <c r="BJ208" i="7"/>
  <c r="AA208" i="7"/>
  <c r="AX208" i="7" s="1"/>
  <c r="AY208" i="7" s="1"/>
  <c r="Z208" i="7"/>
  <c r="AW208" i="7" s="1"/>
  <c r="Y208" i="7"/>
  <c r="AV208" i="7" s="1"/>
  <c r="U53" i="7"/>
  <c r="BK53" i="7"/>
  <c r="BI53" i="7"/>
  <c r="BH53" i="7"/>
  <c r="BJ35" i="7"/>
  <c r="AA35" i="7"/>
  <c r="AX35" i="7" s="1"/>
  <c r="AY35" i="7" s="1"/>
  <c r="Z35" i="7"/>
  <c r="AW35" i="7" s="1"/>
  <c r="T35" i="7"/>
  <c r="Y35" i="7"/>
  <c r="AV35" i="7" s="1"/>
  <c r="T305" i="7"/>
  <c r="AA305" i="7"/>
  <c r="AX305" i="7" s="1"/>
  <c r="AY305" i="7" s="1"/>
  <c r="BJ305" i="7"/>
  <c r="Y305" i="7"/>
  <c r="AV305" i="7" s="1"/>
  <c r="Z305" i="7"/>
  <c r="AW305" i="7" s="1"/>
  <c r="BH57" i="7"/>
  <c r="BK57" i="7"/>
  <c r="U57" i="7"/>
  <c r="BI57" i="7"/>
  <c r="BB139" i="7"/>
  <c r="AS139" i="7"/>
  <c r="AP139" i="7"/>
  <c r="BE261" i="7"/>
  <c r="BC261" i="7"/>
  <c r="AQ261" i="7"/>
  <c r="AP262" i="7"/>
  <c r="BB262" i="7"/>
  <c r="AS262" i="7"/>
  <c r="AR255" i="7"/>
  <c r="BD255" i="7"/>
  <c r="BC172" i="7"/>
  <c r="AQ172" i="7"/>
  <c r="BE172" i="7"/>
  <c r="BI6" i="7"/>
  <c r="U6" i="7"/>
  <c r="BK6" i="7"/>
  <c r="BH6" i="7"/>
  <c r="F19" i="2" a="1"/>
  <c r="F19" i="2" s="1"/>
  <c r="H19" i="2" a="1"/>
  <c r="H19" i="2" s="1"/>
  <c r="G21" i="2" a="1"/>
  <c r="G21" i="2" s="1"/>
  <c r="T114" i="7"/>
  <c r="Z114" i="7"/>
  <c r="AW114" i="7" s="1"/>
  <c r="BJ114" i="7"/>
  <c r="AA114" i="7"/>
  <c r="AX114" i="7" s="1"/>
  <c r="AY114" i="7" s="1"/>
  <c r="Y114" i="7"/>
  <c r="AV114" i="7" s="1"/>
  <c r="T282" i="7"/>
  <c r="AA282" i="7"/>
  <c r="AX282" i="7" s="1"/>
  <c r="AY282" i="7" s="1"/>
  <c r="Z282" i="7"/>
  <c r="AW282" i="7" s="1"/>
  <c r="Y282" i="7"/>
  <c r="AV282" i="7" s="1"/>
  <c r="BJ282" i="7"/>
  <c r="AQ132" i="7"/>
  <c r="BE132" i="7"/>
  <c r="BC132" i="7"/>
  <c r="BJ302" i="7"/>
  <c r="Z302" i="7"/>
  <c r="AW302" i="7" s="1"/>
  <c r="Y302" i="7"/>
  <c r="AV302" i="7" s="1"/>
  <c r="T302" i="7"/>
  <c r="AA302" i="7"/>
  <c r="AX302" i="7" s="1"/>
  <c r="AY302" i="7" s="1"/>
  <c r="U194" i="7"/>
  <c r="BK194" i="7"/>
  <c r="BI194" i="7"/>
  <c r="BH194" i="7"/>
  <c r="AS132" i="7"/>
  <c r="AP132" i="7"/>
  <c r="BB132" i="7"/>
  <c r="BE14" i="7"/>
  <c r="BC14" i="7"/>
  <c r="AQ14" i="7"/>
  <c r="AQ8" i="7"/>
  <c r="BE8" i="7"/>
  <c r="BC8" i="7"/>
  <c r="BJ29" i="7"/>
  <c r="AA29" i="7"/>
  <c r="AX29" i="7" s="1"/>
  <c r="AY29" i="7" s="1"/>
  <c r="Z29" i="7"/>
  <c r="AW29" i="7" s="1"/>
  <c r="Y29" i="7"/>
  <c r="AV29" i="7" s="1"/>
  <c r="T29" i="7"/>
  <c r="AQ140" i="7"/>
  <c r="BE140" i="7"/>
  <c r="BC140" i="7"/>
  <c r="BC224" i="7"/>
  <c r="BE224" i="7"/>
  <c r="AQ224" i="7"/>
  <c r="BK11" i="7"/>
  <c r="BI11" i="7"/>
  <c r="BH11" i="7"/>
  <c r="U11" i="7"/>
  <c r="AS237" i="7"/>
  <c r="AP237" i="7"/>
  <c r="BB237" i="7"/>
  <c r="T130" i="7"/>
  <c r="BJ130" i="7"/>
  <c r="AA130" i="7"/>
  <c r="AX130" i="7" s="1"/>
  <c r="AY130" i="7" s="1"/>
  <c r="Y130" i="7"/>
  <c r="AV130" i="7" s="1"/>
  <c r="Z130" i="7"/>
  <c r="AW130" i="7" s="1"/>
  <c r="BC22" i="7"/>
  <c r="BE22" i="7"/>
  <c r="AQ22" i="7"/>
  <c r="BJ231" i="7"/>
  <c r="Z231" i="7"/>
  <c r="AW231" i="7" s="1"/>
  <c r="T231" i="7"/>
  <c r="AA231" i="7"/>
  <c r="AX231" i="7" s="1"/>
  <c r="AY231" i="7" s="1"/>
  <c r="Y231" i="7"/>
  <c r="AV231" i="7" s="1"/>
  <c r="BD272" i="7"/>
  <c r="AR272" i="7"/>
  <c r="AP109" i="7"/>
  <c r="BB109" i="7"/>
  <c r="AS109" i="7"/>
  <c r="Z272" i="7"/>
  <c r="AW272" i="7" s="1"/>
  <c r="AA272" i="7"/>
  <c r="AX272" i="7" s="1"/>
  <c r="AY272" i="7" s="1"/>
  <c r="BJ272" i="7"/>
  <c r="Y272" i="7"/>
  <c r="AV272" i="7" s="1"/>
  <c r="T272" i="7"/>
  <c r="BD186" i="7"/>
  <c r="AR186" i="7"/>
  <c r="AR66" i="7"/>
  <c r="BD66" i="7"/>
  <c r="AQ148" i="7"/>
  <c r="BC148" i="7"/>
  <c r="BE148" i="7"/>
  <c r="Y197" i="7"/>
  <c r="AV197" i="7" s="1"/>
  <c r="BJ197" i="7"/>
  <c r="AA197" i="7"/>
  <c r="AX197" i="7" s="1"/>
  <c r="AY197" i="7" s="1"/>
  <c r="Z197" i="7"/>
  <c r="AW197" i="7" s="1"/>
  <c r="T197" i="7"/>
  <c r="AR246" i="7"/>
  <c r="BD246" i="7"/>
  <c r="BH219" i="7"/>
  <c r="BE40" i="7"/>
  <c r="BC40" i="7"/>
  <c r="AQ40" i="7"/>
  <c r="BH118" i="7"/>
  <c r="BE157" i="7"/>
  <c r="BC157" i="7"/>
  <c r="AQ157" i="7"/>
  <c r="BH81" i="7"/>
  <c r="BK81" i="7"/>
  <c r="BI81" i="7"/>
  <c r="U81" i="7"/>
  <c r="BD297" i="7"/>
  <c r="AR297" i="7"/>
  <c r="T259" i="7"/>
  <c r="BJ259" i="7"/>
  <c r="AA259" i="7"/>
  <c r="AX259" i="7" s="1"/>
  <c r="AY259" i="7" s="1"/>
  <c r="Z259" i="7"/>
  <c r="AW259" i="7" s="1"/>
  <c r="Y259" i="7"/>
  <c r="AV259" i="7" s="1"/>
  <c r="BB134" i="7"/>
  <c r="AS134" i="7"/>
  <c r="AP134" i="7"/>
  <c r="AQ262" i="7"/>
  <c r="BE262" i="7"/>
  <c r="BC262" i="7"/>
  <c r="AQ47" i="7"/>
  <c r="BC47" i="7"/>
  <c r="BE47" i="7"/>
  <c r="AS77" i="7"/>
  <c r="BB77" i="7"/>
  <c r="AP77" i="7"/>
  <c r="AR146" i="7"/>
  <c r="BD146" i="7"/>
  <c r="T201" i="7"/>
  <c r="BJ201" i="7"/>
  <c r="Z201" i="7"/>
  <c r="AW201" i="7" s="1"/>
  <c r="Y201" i="7"/>
  <c r="AV201" i="7" s="1"/>
  <c r="AA201" i="7"/>
  <c r="AX201" i="7" s="1"/>
  <c r="AY201" i="7" s="1"/>
  <c r="BI293" i="7"/>
  <c r="BH293" i="7"/>
  <c r="U293" i="7"/>
  <c r="BK293" i="7"/>
  <c r="H12" i="2" a="1"/>
  <c r="H12" i="2" s="1"/>
  <c r="BB150" i="7"/>
  <c r="AS150" i="7"/>
  <c r="AP150" i="7"/>
  <c r="Y281" i="7"/>
  <c r="AV281" i="7" s="1"/>
  <c r="AA281" i="7"/>
  <c r="AX281" i="7" s="1"/>
  <c r="AY281" i="7" s="1"/>
  <c r="Z281" i="7"/>
  <c r="AW281" i="7" s="1"/>
  <c r="BJ281" i="7"/>
  <c r="T281" i="7"/>
  <c r="U266" i="7"/>
  <c r="BK266" i="7"/>
  <c r="BH266" i="7"/>
  <c r="BI266" i="7"/>
  <c r="BD69" i="7"/>
  <c r="AR69" i="7"/>
  <c r="AA10" i="7"/>
  <c r="AX10" i="7" s="1"/>
  <c r="AY10" i="7" s="1"/>
  <c r="Z10" i="7"/>
  <c r="AW10" i="7" s="1"/>
  <c r="BJ10" i="7"/>
  <c r="Y10" i="7"/>
  <c r="AV10" i="7" s="1"/>
  <c r="T10" i="7"/>
  <c r="AS68" i="7"/>
  <c r="AP68" i="7"/>
  <c r="BB68" i="7"/>
  <c r="BH7" i="7"/>
  <c r="U7" i="7"/>
  <c r="BK7" i="7"/>
  <c r="BI7" i="7"/>
  <c r="AP71" i="7"/>
  <c r="BB71" i="7"/>
  <c r="AS71" i="7"/>
  <c r="BB200" i="7"/>
  <c r="AS200" i="7"/>
  <c r="AP200" i="7"/>
  <c r="U37" i="7"/>
  <c r="BK37" i="7"/>
  <c r="BI37" i="7"/>
  <c r="BH37" i="7"/>
  <c r="BD81" i="7"/>
  <c r="AR81" i="7"/>
  <c r="BI257" i="7"/>
  <c r="BH257" i="7"/>
  <c r="U257" i="7"/>
  <c r="BK257" i="7"/>
  <c r="BB116" i="7"/>
  <c r="AS116" i="7"/>
  <c r="AP116" i="7"/>
  <c r="Z125" i="7"/>
  <c r="AW125" i="7" s="1"/>
  <c r="Y125" i="7"/>
  <c r="AV125" i="7" s="1"/>
  <c r="T125" i="7"/>
  <c r="AA125" i="7"/>
  <c r="AX125" i="7" s="1"/>
  <c r="AY125" i="7" s="1"/>
  <c r="BJ125" i="7"/>
  <c r="BK304" i="7"/>
  <c r="BH304" i="7"/>
  <c r="U304" i="7"/>
  <c r="BI304" i="7"/>
  <c r="AR74" i="7"/>
  <c r="BD74" i="7"/>
  <c r="U303" i="7"/>
  <c r="BI303" i="7"/>
  <c r="BH303" i="7"/>
  <c r="BK303" i="7"/>
  <c r="T33" i="7"/>
  <c r="BJ33" i="7"/>
  <c r="AA33" i="7"/>
  <c r="AX33" i="7" s="1"/>
  <c r="AY33" i="7" s="1"/>
  <c r="Z33" i="7"/>
  <c r="AW33" i="7" s="1"/>
  <c r="Y33" i="7"/>
  <c r="AV33" i="7" s="1"/>
  <c r="BE204" i="7"/>
  <c r="BC204" i="7"/>
  <c r="AQ204" i="7"/>
  <c r="T213" i="7"/>
  <c r="BJ213" i="7"/>
  <c r="Y213" i="7"/>
  <c r="AV213" i="7" s="1"/>
  <c r="AA213" i="7"/>
  <c r="AX213" i="7" s="1"/>
  <c r="AY213" i="7" s="1"/>
  <c r="Z213" i="7"/>
  <c r="AW213" i="7" s="1"/>
  <c r="AA79" i="7"/>
  <c r="AX79" i="7" s="1"/>
  <c r="AY79" i="7" s="1"/>
  <c r="Z79" i="7"/>
  <c r="AW79" i="7" s="1"/>
  <c r="T79" i="7"/>
  <c r="Y79" i="7"/>
  <c r="AV79" i="7" s="1"/>
  <c r="BJ79" i="7"/>
  <c r="BJ248" i="7"/>
  <c r="AA248" i="7"/>
  <c r="AX248" i="7" s="1"/>
  <c r="AY248" i="7" s="1"/>
  <c r="Z248" i="7"/>
  <c r="AW248" i="7" s="1"/>
  <c r="Y248" i="7"/>
  <c r="AV248" i="7" s="1"/>
  <c r="T248" i="7"/>
  <c r="AR53" i="7"/>
  <c r="BD53" i="7"/>
  <c r="BK35" i="7"/>
  <c r="BH35" i="7"/>
  <c r="BI35" i="7"/>
  <c r="U35" i="7"/>
  <c r="AP84" i="7"/>
  <c r="BB84" i="7"/>
  <c r="AS84" i="7"/>
  <c r="BH305" i="7"/>
  <c r="U305" i="7"/>
  <c r="BK305" i="7"/>
  <c r="BI305" i="7"/>
  <c r="BD57" i="7"/>
  <c r="AR57" i="7"/>
  <c r="BJ40" i="7"/>
  <c r="AA40" i="7"/>
  <c r="AX40" i="7" s="1"/>
  <c r="AY40" i="7" s="1"/>
  <c r="Z40" i="7"/>
  <c r="AW40" i="7" s="1"/>
  <c r="Y40" i="7"/>
  <c r="AV40" i="7" s="1"/>
  <c r="T40" i="7"/>
  <c r="BC267" i="7"/>
  <c r="AQ267" i="7"/>
  <c r="BE267" i="7"/>
  <c r="AQ54" i="7"/>
  <c r="BE54" i="7"/>
  <c r="BC54" i="7"/>
  <c r="AS215" i="7"/>
  <c r="AP215" i="7"/>
  <c r="BB215" i="7"/>
  <c r="F20" i="2" a="1"/>
  <c r="F20" i="2" s="1"/>
  <c r="H20" i="2" a="1"/>
  <c r="H20" i="2" s="1"/>
  <c r="G12" i="2" a="1"/>
  <c r="G12" i="2" s="1"/>
  <c r="U59" i="7"/>
  <c r="BI59" i="7"/>
  <c r="BH59" i="7"/>
  <c r="BK59" i="7"/>
  <c r="AQ101" i="7"/>
  <c r="BC101" i="7"/>
  <c r="BE101" i="7"/>
  <c r="AR194" i="7"/>
  <c r="BD194" i="7"/>
  <c r="AP101" i="7"/>
  <c r="BB101" i="7"/>
  <c r="AS101" i="7"/>
  <c r="BE136" i="7"/>
  <c r="BC136" i="7"/>
  <c r="AQ136" i="7"/>
  <c r="U29" i="7"/>
  <c r="BI29" i="7"/>
  <c r="BH29" i="7"/>
  <c r="BK29" i="7"/>
  <c r="BB230" i="7"/>
  <c r="AP230" i="7"/>
  <c r="AS230" i="7"/>
  <c r="AQ183" i="7"/>
  <c r="BE183" i="7"/>
  <c r="BC183" i="7"/>
  <c r="Z11" i="7"/>
  <c r="AW11" i="7" s="1"/>
  <c r="Y11" i="7"/>
  <c r="AV11" i="7" s="1"/>
  <c r="BJ11" i="7"/>
  <c r="AA11" i="7"/>
  <c r="AX11" i="7" s="1"/>
  <c r="AY11" i="7" s="1"/>
  <c r="T11" i="7"/>
  <c r="U195" i="7"/>
  <c r="BK195" i="7"/>
  <c r="BI195" i="7"/>
  <c r="BH195" i="7"/>
  <c r="U130" i="7"/>
  <c r="BK130" i="7"/>
  <c r="BI130" i="7"/>
  <c r="BH130" i="7"/>
  <c r="BH292" i="7"/>
  <c r="U292" i="7"/>
  <c r="BK292" i="7"/>
  <c r="BI292" i="7"/>
  <c r="Y271" i="7"/>
  <c r="AV271" i="7" s="1"/>
  <c r="T271" i="7"/>
  <c r="Z271" i="7"/>
  <c r="AW271" i="7" s="1"/>
  <c r="BJ271" i="7"/>
  <c r="AA271" i="7"/>
  <c r="AX271" i="7" s="1"/>
  <c r="AY271" i="7" s="1"/>
  <c r="BJ289" i="7"/>
  <c r="AA289" i="7"/>
  <c r="AX289" i="7" s="1"/>
  <c r="AY289" i="7" s="1"/>
  <c r="T289" i="7"/>
  <c r="Z289" i="7"/>
  <c r="AW289" i="7" s="1"/>
  <c r="Y289" i="7"/>
  <c r="AV289" i="7" s="1"/>
  <c r="BE100" i="7"/>
  <c r="BC100" i="7"/>
  <c r="AQ100" i="7"/>
  <c r="BB103" i="7"/>
  <c r="AP103" i="7"/>
  <c r="AS103" i="7"/>
  <c r="AR31" i="7"/>
  <c r="BD31" i="7"/>
  <c r="U225" i="7"/>
  <c r="BK225" i="7"/>
  <c r="BI225" i="7"/>
  <c r="BH225" i="7"/>
  <c r="BD245" i="7"/>
  <c r="AR245" i="7"/>
  <c r="BK295" i="7"/>
  <c r="U295" i="7"/>
  <c r="BH295" i="7"/>
  <c r="BI295" i="7"/>
  <c r="BE245" i="7"/>
  <c r="BC245" i="7"/>
  <c r="AQ245" i="7"/>
  <c r="BC159" i="7"/>
  <c r="BE159" i="7"/>
  <c r="AQ159" i="7"/>
  <c r="BD73" i="7"/>
  <c r="AR73" i="7"/>
  <c r="U265" i="7"/>
  <c r="BK265" i="7"/>
  <c r="BI265" i="7"/>
  <c r="BH265" i="7"/>
  <c r="BC268" i="7"/>
  <c r="BE268" i="7"/>
  <c r="AQ268" i="7"/>
  <c r="T225" i="7"/>
  <c r="BJ225" i="7"/>
  <c r="AA225" i="7"/>
  <c r="AX225" i="7" s="1"/>
  <c r="AY225" i="7" s="1"/>
  <c r="Z225" i="7"/>
  <c r="AW225" i="7" s="1"/>
  <c r="Y225" i="7"/>
  <c r="AV225" i="7" s="1"/>
  <c r="AQ28" i="7"/>
  <c r="BE28" i="7"/>
  <c r="BC28" i="7"/>
  <c r="AS165" i="7"/>
  <c r="AP165" i="7"/>
  <c r="BB165" i="7"/>
  <c r="BD281" i="7"/>
  <c r="AR281" i="7"/>
  <c r="U162" i="7"/>
  <c r="BK162" i="7"/>
  <c r="BI162" i="7"/>
  <c r="BH162" i="7"/>
  <c r="U10" i="7"/>
  <c r="BK10" i="7"/>
  <c r="BI10" i="7"/>
  <c r="BH10" i="7"/>
  <c r="BD7" i="7"/>
  <c r="AR7" i="7"/>
  <c r="BD162" i="7"/>
  <c r="AR162" i="7"/>
  <c r="BB245" i="7"/>
  <c r="AS245" i="7"/>
  <c r="AP245" i="7"/>
  <c r="AP111" i="7"/>
  <c r="BB111" i="7"/>
  <c r="AS111" i="7"/>
  <c r="AS298" i="7"/>
  <c r="BB298" i="7"/>
  <c r="AP298" i="7"/>
  <c r="BD37" i="7"/>
  <c r="AR37" i="7"/>
  <c r="BB38" i="7"/>
  <c r="AS38" i="7"/>
  <c r="AP38" i="7"/>
  <c r="Z199" i="7"/>
  <c r="AW199" i="7" s="1"/>
  <c r="Y199" i="7"/>
  <c r="AV199" i="7" s="1"/>
  <c r="BJ199" i="7"/>
  <c r="AA199" i="7"/>
  <c r="AX199" i="7" s="1"/>
  <c r="AY199" i="7" s="1"/>
  <c r="T199" i="7"/>
  <c r="BJ81" i="7"/>
  <c r="AA81" i="7"/>
  <c r="AX81" i="7" s="1"/>
  <c r="AY81" i="7" s="1"/>
  <c r="Z81" i="7"/>
  <c r="AW81" i="7" s="1"/>
  <c r="Y81" i="7"/>
  <c r="AV81" i="7" s="1"/>
  <c r="T81" i="7"/>
  <c r="BD257" i="7"/>
  <c r="AR257" i="7"/>
  <c r="BB156" i="7"/>
  <c r="AS156" i="7"/>
  <c r="AP156" i="7"/>
  <c r="AQ288" i="7"/>
  <c r="BE288" i="7"/>
  <c r="BC288" i="7"/>
  <c r="J5" i="2" a="1"/>
  <c r="J5" i="2" s="1"/>
  <c r="AP76" i="7"/>
  <c r="BB76" i="7"/>
  <c r="AS76" i="7"/>
  <c r="BK33" i="7"/>
  <c r="BI33" i="7"/>
  <c r="BH33" i="7"/>
  <c r="U33" i="7"/>
  <c r="T219" i="7"/>
  <c r="BJ219" i="7"/>
  <c r="AA219" i="7"/>
  <c r="AX219" i="7" s="1"/>
  <c r="AY219" i="7" s="1"/>
  <c r="Z219" i="7"/>
  <c r="AW219" i="7" s="1"/>
  <c r="Y219" i="7"/>
  <c r="AV219" i="7" s="1"/>
  <c r="U167" i="7"/>
  <c r="BK167" i="7"/>
  <c r="BI167" i="7"/>
  <c r="BH167" i="7"/>
  <c r="T53" i="7"/>
  <c r="BJ53" i="7"/>
  <c r="AA53" i="7"/>
  <c r="AX53" i="7" s="1"/>
  <c r="AY53" i="7" s="1"/>
  <c r="Z53" i="7"/>
  <c r="AW53" i="7" s="1"/>
  <c r="Y53" i="7"/>
  <c r="AV53" i="7" s="1"/>
  <c r="BD35" i="7"/>
  <c r="AR35" i="7"/>
  <c r="BD40" i="7"/>
  <c r="AR40" i="7"/>
  <c r="AA57" i="7"/>
  <c r="AX57" i="7" s="1"/>
  <c r="AY57" i="7" s="1"/>
  <c r="Z57" i="7"/>
  <c r="AW57" i="7" s="1"/>
  <c r="Y57" i="7"/>
  <c r="AV57" i="7" s="1"/>
  <c r="BJ57" i="7"/>
  <c r="T57" i="7"/>
  <c r="AR210" i="7"/>
  <c r="BD210" i="7"/>
  <c r="BK54" i="7"/>
  <c r="H21" i="2" a="1"/>
  <c r="H21" i="2" s="1"/>
  <c r="AA59" i="7"/>
  <c r="AX59" i="7" s="1"/>
  <c r="AY59" i="7" s="1"/>
  <c r="Z59" i="7"/>
  <c r="AW59" i="7" s="1"/>
  <c r="Y59" i="7"/>
  <c r="AV59" i="7" s="1"/>
  <c r="T59" i="7"/>
  <c r="BJ59" i="7"/>
  <c r="BB172" i="7"/>
  <c r="AS172" i="7"/>
  <c r="AP172" i="7"/>
  <c r="AQ142" i="7"/>
  <c r="BE142" i="7"/>
  <c r="BC142" i="7"/>
  <c r="BJ233" i="7"/>
  <c r="AA233" i="7"/>
  <c r="AX233" i="7" s="1"/>
  <c r="AY233" i="7" s="1"/>
  <c r="Z233" i="7"/>
  <c r="AW233" i="7" s="1"/>
  <c r="Y233" i="7"/>
  <c r="AV233" i="7" s="1"/>
  <c r="T233" i="7"/>
  <c r="BE275" i="7"/>
  <c r="AQ275" i="7"/>
  <c r="BC275" i="7"/>
  <c r="AQ230" i="7"/>
  <c r="BE230" i="7"/>
  <c r="BC230" i="7"/>
  <c r="BD29" i="7"/>
  <c r="AR29" i="7"/>
  <c r="BB235" i="7"/>
  <c r="AS235" i="7"/>
  <c r="AP235" i="7"/>
  <c r="BB278" i="7"/>
  <c r="AS278" i="7"/>
  <c r="AP278" i="7"/>
  <c r="AA223" i="7"/>
  <c r="AX223" i="7" s="1"/>
  <c r="AY223" i="7" s="1"/>
  <c r="Y223" i="7"/>
  <c r="AV223" i="7" s="1"/>
  <c r="T223" i="7"/>
  <c r="BJ223" i="7"/>
  <c r="Z223" i="7"/>
  <c r="AW223" i="7" s="1"/>
  <c r="AR11" i="7"/>
  <c r="BD11" i="7"/>
  <c r="BE62" i="7"/>
  <c r="BC62" i="7"/>
  <c r="AQ62" i="7"/>
  <c r="AR130" i="7"/>
  <c r="BD130" i="7"/>
  <c r="BI289" i="7"/>
  <c r="U289" i="7"/>
  <c r="BK289" i="7"/>
  <c r="BH289" i="7"/>
  <c r="U203" i="7"/>
  <c r="BK203" i="7"/>
  <c r="BI203" i="7"/>
  <c r="BH203" i="7"/>
  <c r="AQ158" i="7"/>
  <c r="BE158" i="7"/>
  <c r="BC158" i="7"/>
  <c r="AA234" i="7"/>
  <c r="AX234" i="7" s="1"/>
  <c r="AY234" i="7" s="1"/>
  <c r="Z234" i="7"/>
  <c r="AW234" i="7" s="1"/>
  <c r="Y234" i="7"/>
  <c r="AV234" i="7" s="1"/>
  <c r="T234" i="7"/>
  <c r="BJ234" i="7"/>
  <c r="AR225" i="7"/>
  <c r="BD225" i="7"/>
  <c r="T294" i="7"/>
  <c r="BJ294" i="7"/>
  <c r="AA294" i="7"/>
  <c r="AX294" i="7" s="1"/>
  <c r="AY294" i="7" s="1"/>
  <c r="Y294" i="7"/>
  <c r="AV294" i="7" s="1"/>
  <c r="Z294" i="7"/>
  <c r="AW294" i="7" s="1"/>
  <c r="AQ278" i="7"/>
  <c r="BE278" i="7"/>
  <c r="BC278" i="7"/>
  <c r="BK219" i="7"/>
  <c r="BC235" i="7"/>
  <c r="AQ235" i="7"/>
  <c r="BE235" i="7"/>
  <c r="AQ294" i="7"/>
  <c r="BE294" i="7"/>
  <c r="BC294" i="7"/>
  <c r="AS251" i="7"/>
  <c r="AP251" i="7"/>
  <c r="BB251" i="7"/>
  <c r="BC85" i="7"/>
  <c r="BE85" i="7"/>
  <c r="AQ85" i="7"/>
  <c r="BC118" i="7"/>
  <c r="AQ118" i="7"/>
  <c r="BE118" i="7"/>
  <c r="AQ96" i="7"/>
  <c r="BE96" i="7"/>
  <c r="BC96" i="7"/>
  <c r="AQ63" i="7"/>
  <c r="BE63" i="7"/>
  <c r="BC63" i="7"/>
  <c r="AQ177" i="7" l="1"/>
  <c r="BE177" i="7"/>
  <c r="BC177" i="7"/>
  <c r="AS199" i="7"/>
  <c r="AP199" i="7"/>
  <c r="BB199" i="7"/>
  <c r="AQ59" i="7"/>
  <c r="BE59" i="7"/>
  <c r="BC59" i="7"/>
  <c r="BB213" i="7"/>
  <c r="AS213" i="7"/>
  <c r="AP213" i="7"/>
  <c r="BC304" i="7"/>
  <c r="AQ304" i="7"/>
  <c r="BE304" i="7"/>
  <c r="BB282" i="7"/>
  <c r="AS282" i="7"/>
  <c r="AP282" i="7"/>
  <c r="AQ189" i="7"/>
  <c r="BE189" i="7"/>
  <c r="BC189" i="7"/>
  <c r="AL110" i="7"/>
  <c r="I21" i="2" s="1" a="1"/>
  <c r="I21" i="2" s="1"/>
  <c r="AN110" i="7"/>
  <c r="AL86" i="7"/>
  <c r="AN86" i="7"/>
  <c r="AL65" i="7"/>
  <c r="I22" i="2" s="1" a="1"/>
  <c r="I22" i="2" s="1"/>
  <c r="AN65" i="7"/>
  <c r="AL87" i="7"/>
  <c r="AN87" i="7"/>
  <c r="AQ184" i="7"/>
  <c r="BE184" i="7"/>
  <c r="BC184" i="7"/>
  <c r="BC129" i="7"/>
  <c r="AQ129" i="7"/>
  <c r="BE129" i="7"/>
  <c r="AS247" i="7"/>
  <c r="AP247" i="7"/>
  <c r="BB247" i="7"/>
  <c r="AQ13" i="7"/>
  <c r="BE13" i="7"/>
  <c r="BC13" i="7"/>
  <c r="BB266" i="7"/>
  <c r="AP266" i="7"/>
  <c r="AS266" i="7"/>
  <c r="AS34" i="7"/>
  <c r="BB34" i="7"/>
  <c r="AP34" i="7"/>
  <c r="BE223" i="7"/>
  <c r="BC223" i="7"/>
  <c r="AQ223" i="7"/>
  <c r="BB167" i="7"/>
  <c r="AS167" i="7"/>
  <c r="AP167" i="7"/>
  <c r="BC26" i="7"/>
  <c r="AQ26" i="7"/>
  <c r="BE26" i="7"/>
  <c r="AQ179" i="7"/>
  <c r="BE179" i="7"/>
  <c r="BC179" i="7"/>
  <c r="AP307" i="7"/>
  <c r="BB307" i="7"/>
  <c r="AS307" i="7"/>
  <c r="AP226" i="7"/>
  <c r="BB226" i="7"/>
  <c r="AS226" i="7"/>
  <c r="BB82" i="7"/>
  <c r="AS82" i="7"/>
  <c r="AP82" i="7"/>
  <c r="BB270" i="7"/>
  <c r="AS270" i="7"/>
  <c r="AP270" i="7"/>
  <c r="AQ49" i="7"/>
  <c r="BE49" i="7"/>
  <c r="BC49" i="7"/>
  <c r="BB83" i="7"/>
  <c r="AS83" i="7"/>
  <c r="AP83" i="7"/>
  <c r="AQ146" i="7"/>
  <c r="BE146" i="7"/>
  <c r="BC146" i="7"/>
  <c r="AS94" i="7"/>
  <c r="BB94" i="7"/>
  <c r="AP94" i="7"/>
  <c r="AQ65" i="7"/>
  <c r="BE65" i="7"/>
  <c r="BC65" i="7"/>
  <c r="AL84" i="7"/>
  <c r="AN84" i="7"/>
  <c r="AN79" i="7"/>
  <c r="AL79" i="7"/>
  <c r="BC282" i="7"/>
  <c r="AQ282" i="7"/>
  <c r="BE282" i="7"/>
  <c r="AQ154" i="7"/>
  <c r="BC154" i="7"/>
  <c r="BE154" i="7"/>
  <c r="AP41" i="7"/>
  <c r="AS41" i="7"/>
  <c r="BB41" i="7"/>
  <c r="BE64" i="7"/>
  <c r="BC64" i="7"/>
  <c r="AQ64" i="7"/>
  <c r="BB294" i="7"/>
  <c r="AS294" i="7"/>
  <c r="AP294" i="7"/>
  <c r="BC265" i="7"/>
  <c r="BE265" i="7"/>
  <c r="AQ265" i="7"/>
  <c r="AQ195" i="7"/>
  <c r="BE195" i="7"/>
  <c r="BC195" i="7"/>
  <c r="AS248" i="7"/>
  <c r="AP248" i="7"/>
  <c r="BB248" i="7"/>
  <c r="BB10" i="7"/>
  <c r="AS10" i="7"/>
  <c r="AP10" i="7"/>
  <c r="AS197" i="7"/>
  <c r="AP197" i="7"/>
  <c r="BB197" i="7"/>
  <c r="AS29" i="7"/>
  <c r="AP29" i="7"/>
  <c r="BB29" i="7"/>
  <c r="AS208" i="7"/>
  <c r="BB208" i="7"/>
  <c r="AP208" i="7"/>
  <c r="AQ213" i="7"/>
  <c r="BE213" i="7"/>
  <c r="BC213" i="7"/>
  <c r="BB37" i="7"/>
  <c r="AS37" i="7"/>
  <c r="AP37" i="7"/>
  <c r="BB7" i="7"/>
  <c r="AS7" i="7"/>
  <c r="AP7" i="7"/>
  <c r="AL35" i="7"/>
  <c r="AN35" i="7"/>
  <c r="AL111" i="7"/>
  <c r="AN111" i="7"/>
  <c r="AN97" i="7"/>
  <c r="AL97" i="7"/>
  <c r="I18" i="2" s="1" a="1"/>
  <c r="I18" i="2" s="1"/>
  <c r="AP54" i="7"/>
  <c r="AS54" i="7"/>
  <c r="BB54" i="7"/>
  <c r="AS153" i="7"/>
  <c r="AP153" i="7"/>
  <c r="BB153" i="7"/>
  <c r="BE258" i="7"/>
  <c r="BC258" i="7"/>
  <c r="AQ258" i="7"/>
  <c r="BE300" i="7"/>
  <c r="BC300" i="7"/>
  <c r="AQ300" i="7"/>
  <c r="AP65" i="7"/>
  <c r="AS65" i="7"/>
  <c r="BB65" i="7"/>
  <c r="AQ163" i="7"/>
  <c r="BE163" i="7"/>
  <c r="BC163" i="7"/>
  <c r="BE226" i="7"/>
  <c r="BC226" i="7"/>
  <c r="AQ226" i="7"/>
  <c r="BB61" i="7"/>
  <c r="AP61" i="7"/>
  <c r="AS61" i="7"/>
  <c r="AS160" i="7"/>
  <c r="BB160" i="7"/>
  <c r="AP160" i="7"/>
  <c r="BE5" i="7"/>
  <c r="BC5" i="7"/>
  <c r="AQ5" i="7"/>
  <c r="BB27" i="7"/>
  <c r="AP27" i="7"/>
  <c r="AS27" i="7"/>
  <c r="BB113" i="7"/>
  <c r="AS113" i="7"/>
  <c r="AP113" i="7"/>
  <c r="BB75" i="7"/>
  <c r="AS75" i="7"/>
  <c r="AP75" i="7"/>
  <c r="AP25" i="7"/>
  <c r="BB25" i="7"/>
  <c r="AS25" i="7"/>
  <c r="AS250" i="7"/>
  <c r="AP250" i="7"/>
  <c r="BB250" i="7"/>
  <c r="BE75" i="7"/>
  <c r="BC75" i="7"/>
  <c r="AQ75" i="7"/>
  <c r="AP49" i="7"/>
  <c r="BB49" i="7"/>
  <c r="AS49" i="7"/>
  <c r="AL109" i="7"/>
  <c r="AN109" i="7"/>
  <c r="AL81" i="7"/>
  <c r="I20" i="2" s="1" a="1"/>
  <c r="I20" i="2" s="1"/>
  <c r="AN81" i="7"/>
  <c r="AP187" i="7"/>
  <c r="BB187" i="7"/>
  <c r="AS187" i="7"/>
  <c r="AQ233" i="7"/>
  <c r="BC233" i="7"/>
  <c r="BE233" i="7"/>
  <c r="AQ289" i="7"/>
  <c r="BC289" i="7"/>
  <c r="BE289" i="7"/>
  <c r="BB11" i="7"/>
  <c r="AS11" i="7"/>
  <c r="AP11" i="7"/>
  <c r="AQ194" i="7"/>
  <c r="BE194" i="7"/>
  <c r="BC194" i="7"/>
  <c r="AL74" i="7"/>
  <c r="AN74" i="7"/>
  <c r="AN112" i="7"/>
  <c r="AL112" i="7"/>
  <c r="AL89" i="7"/>
  <c r="AN89" i="7"/>
  <c r="AS242" i="7"/>
  <c r="AP242" i="7"/>
  <c r="BB242" i="7"/>
  <c r="AS128" i="7"/>
  <c r="AP128" i="7"/>
  <c r="BB128" i="7"/>
  <c r="AP145" i="7"/>
  <c r="BB145" i="7"/>
  <c r="AS145" i="7"/>
  <c r="AS227" i="7"/>
  <c r="AP227" i="7"/>
  <c r="BB227" i="7"/>
  <c r="BE222" i="7"/>
  <c r="BC222" i="7"/>
  <c r="AQ222" i="7"/>
  <c r="AQ209" i="7"/>
  <c r="BE209" i="7"/>
  <c r="BC209" i="7"/>
  <c r="AS210" i="7"/>
  <c r="AP210" i="7"/>
  <c r="BB210" i="7"/>
  <c r="BB99" i="7"/>
  <c r="AP99" i="7"/>
  <c r="AS99" i="7"/>
  <c r="AS39" i="7"/>
  <c r="AP39" i="7"/>
  <c r="BB39" i="7"/>
  <c r="AQ249" i="7"/>
  <c r="BE249" i="7"/>
  <c r="BC249" i="7"/>
  <c r="AS178" i="7"/>
  <c r="AP178" i="7"/>
  <c r="BB178" i="7"/>
  <c r="BE202" i="7"/>
  <c r="BC202" i="7"/>
  <c r="AQ202" i="7"/>
  <c r="BC161" i="7"/>
  <c r="AQ161" i="7"/>
  <c r="BE161" i="7"/>
  <c r="AQ290" i="7"/>
  <c r="BC290" i="7"/>
  <c r="BE290" i="7"/>
  <c r="BE105" i="7"/>
  <c r="BC105" i="7"/>
  <c r="AQ105" i="7"/>
  <c r="BB303" i="7"/>
  <c r="AS303" i="7"/>
  <c r="AP303" i="7"/>
  <c r="AP57" i="7"/>
  <c r="AS57" i="7"/>
  <c r="BB57" i="7"/>
  <c r="AQ225" i="7"/>
  <c r="BC225" i="7"/>
  <c r="BE225" i="7"/>
  <c r="BC37" i="7"/>
  <c r="AQ37" i="7"/>
  <c r="BE37" i="7"/>
  <c r="AQ81" i="7"/>
  <c r="BC81" i="7"/>
  <c r="BE81" i="7"/>
  <c r="AS130" i="7"/>
  <c r="AP130" i="7"/>
  <c r="BB130" i="7"/>
  <c r="AS305" i="7"/>
  <c r="BB305" i="7"/>
  <c r="AP305" i="7"/>
  <c r="AN37" i="7"/>
  <c r="AL37" i="7"/>
  <c r="AL72" i="7"/>
  <c r="AN72" i="7"/>
  <c r="AN36" i="7"/>
  <c r="AL36" i="7"/>
  <c r="AN108" i="7"/>
  <c r="AL108" i="7"/>
  <c r="AQ251" i="7"/>
  <c r="BE251" i="7"/>
  <c r="BC251" i="7"/>
  <c r="BC218" i="7"/>
  <c r="AQ218" i="7"/>
  <c r="BE218" i="7"/>
  <c r="AP58" i="7"/>
  <c r="AS58" i="7"/>
  <c r="BB58" i="7"/>
  <c r="AS171" i="7"/>
  <c r="AP171" i="7"/>
  <c r="BB171" i="7"/>
  <c r="BE273" i="7"/>
  <c r="AQ273" i="7"/>
  <c r="BC273" i="7"/>
  <c r="AS107" i="7"/>
  <c r="AP107" i="7"/>
  <c r="BB107" i="7"/>
  <c r="AS127" i="7"/>
  <c r="AP127" i="7"/>
  <c r="BB127" i="7"/>
  <c r="BB258" i="7"/>
  <c r="AS258" i="7"/>
  <c r="AP258" i="7"/>
  <c r="BC50" i="7"/>
  <c r="AQ50" i="7"/>
  <c r="BE50" i="7"/>
  <c r="AQ90" i="7"/>
  <c r="BE90" i="7"/>
  <c r="BC90" i="7"/>
  <c r="BE291" i="7"/>
  <c r="AQ291" i="7"/>
  <c r="BC291" i="7"/>
  <c r="BE271" i="7"/>
  <c r="BC271" i="7"/>
  <c r="AQ271" i="7"/>
  <c r="BC297" i="7"/>
  <c r="AQ297" i="7"/>
  <c r="BE297" i="7"/>
  <c r="BC21" i="7"/>
  <c r="BE21" i="7"/>
  <c r="AQ21" i="7"/>
  <c r="BB223" i="7"/>
  <c r="AS223" i="7"/>
  <c r="AP223" i="7"/>
  <c r="BB191" i="7"/>
  <c r="AS191" i="7"/>
  <c r="AP191" i="7"/>
  <c r="AP302" i="7"/>
  <c r="BB302" i="7"/>
  <c r="AS302" i="7"/>
  <c r="BB114" i="7"/>
  <c r="AS114" i="7"/>
  <c r="AP114" i="7"/>
  <c r="BB63" i="7"/>
  <c r="AP63" i="7"/>
  <c r="AS63" i="7"/>
  <c r="AS189" i="7"/>
  <c r="AP189" i="7"/>
  <c r="BB189" i="7"/>
  <c r="AL115" i="7"/>
  <c r="AN115" i="7"/>
  <c r="AL116" i="7"/>
  <c r="AN116" i="7"/>
  <c r="AN73" i="7"/>
  <c r="AL73" i="7"/>
  <c r="I8" i="2" s="1" a="1"/>
  <c r="I8" i="2" s="1"/>
  <c r="AL85" i="7"/>
  <c r="AN85" i="7"/>
  <c r="AS195" i="7"/>
  <c r="AP195" i="7"/>
  <c r="BB195" i="7"/>
  <c r="AQ221" i="7"/>
  <c r="BE221" i="7"/>
  <c r="BC221" i="7"/>
  <c r="BC259" i="7"/>
  <c r="AQ259" i="7"/>
  <c r="BE259" i="7"/>
  <c r="AS184" i="7"/>
  <c r="AP184" i="7"/>
  <c r="BB184" i="7"/>
  <c r="BB133" i="7"/>
  <c r="AP133" i="7"/>
  <c r="AS133" i="7"/>
  <c r="BB31" i="7"/>
  <c r="AS31" i="7"/>
  <c r="AP31" i="7"/>
  <c r="AS177" i="7"/>
  <c r="AP177" i="7"/>
  <c r="BB177" i="7"/>
  <c r="BB26" i="7"/>
  <c r="AS26" i="7"/>
  <c r="AP26" i="7"/>
  <c r="BE19" i="7"/>
  <c r="BC19" i="7"/>
  <c r="AQ19" i="7"/>
  <c r="AS159" i="7"/>
  <c r="AP159" i="7"/>
  <c r="BB159" i="7"/>
  <c r="BC18" i="7"/>
  <c r="BE18" i="7"/>
  <c r="AQ18" i="7"/>
  <c r="BE17" i="7"/>
  <c r="AQ17" i="7"/>
  <c r="BC17" i="7"/>
  <c r="AP290" i="7"/>
  <c r="AS290" i="7"/>
  <c r="BB290" i="7"/>
  <c r="BE234" i="7"/>
  <c r="BC234" i="7"/>
  <c r="AQ234" i="7"/>
  <c r="AS170" i="7"/>
  <c r="AP170" i="7"/>
  <c r="BB170" i="7"/>
  <c r="AQ169" i="7"/>
  <c r="BE169" i="7"/>
  <c r="BC169" i="7"/>
  <c r="AQ203" i="7"/>
  <c r="BE203" i="7"/>
  <c r="BC203" i="7"/>
  <c r="BB259" i="7"/>
  <c r="AS259" i="7"/>
  <c r="AP259" i="7"/>
  <c r="BC43" i="7"/>
  <c r="BE43" i="7"/>
  <c r="AQ43" i="7"/>
  <c r="AN34" i="7"/>
  <c r="AL34" i="7"/>
  <c r="AL107" i="7"/>
  <c r="AN107" i="7"/>
  <c r="AL67" i="7"/>
  <c r="AN67" i="7"/>
  <c r="AL106" i="7"/>
  <c r="AN106" i="7"/>
  <c r="BB217" i="7"/>
  <c r="AS217" i="7"/>
  <c r="AP217" i="7"/>
  <c r="AP192" i="7"/>
  <c r="BB192" i="7"/>
  <c r="AS192" i="7"/>
  <c r="AQ193" i="7"/>
  <c r="BE193" i="7"/>
  <c r="BC193" i="7"/>
  <c r="AS301" i="7"/>
  <c r="AP301" i="7"/>
  <c r="BB301" i="7"/>
  <c r="AS21" i="7"/>
  <c r="AP21" i="7"/>
  <c r="BB21" i="7"/>
  <c r="BB149" i="7"/>
  <c r="AS149" i="7"/>
  <c r="AP149" i="7"/>
  <c r="AQ170" i="7"/>
  <c r="BE170" i="7"/>
  <c r="BC170" i="7"/>
  <c r="AS91" i="7"/>
  <c r="AP91" i="7"/>
  <c r="BB91" i="7"/>
  <c r="AP73" i="7"/>
  <c r="BB73" i="7"/>
  <c r="AS73" i="7"/>
  <c r="AQ58" i="7"/>
  <c r="BC58" i="7"/>
  <c r="BE58" i="7"/>
  <c r="BE308" i="7"/>
  <c r="BC308" i="7"/>
  <c r="AQ308" i="7"/>
  <c r="AL75" i="7"/>
  <c r="AN75" i="7"/>
  <c r="AQ153" i="7"/>
  <c r="BE153" i="7"/>
  <c r="BC153" i="7"/>
  <c r="BE167" i="7"/>
  <c r="BC167" i="7"/>
  <c r="AQ167" i="7"/>
  <c r="AP257" i="7"/>
  <c r="BB257" i="7"/>
  <c r="AS257" i="7"/>
  <c r="AL88" i="7"/>
  <c r="AN88" i="7"/>
  <c r="AN98" i="7"/>
  <c r="AL98" i="7"/>
  <c r="I14" i="2" s="1" a="1"/>
  <c r="I14" i="2" s="1"/>
  <c r="AS4" i="7"/>
  <c r="AP4" i="7"/>
  <c r="BB4" i="7"/>
  <c r="AL77" i="7"/>
  <c r="I16" i="2" s="1" a="1"/>
  <c r="I16" i="2" s="1"/>
  <c r="AN77" i="7"/>
  <c r="BC99" i="7"/>
  <c r="AQ99" i="7"/>
  <c r="BE99" i="7"/>
  <c r="AQ106" i="7"/>
  <c r="BE106" i="7"/>
  <c r="BC106" i="7"/>
  <c r="AS193" i="7"/>
  <c r="AP193" i="7"/>
  <c r="BB193" i="7"/>
  <c r="BC61" i="7"/>
  <c r="BE61" i="7"/>
  <c r="AQ61" i="7"/>
  <c r="BB304" i="7"/>
  <c r="AP304" i="7"/>
  <c r="AS304" i="7"/>
  <c r="AS137" i="7"/>
  <c r="AP137" i="7"/>
  <c r="BB137" i="7"/>
  <c r="BB105" i="7"/>
  <c r="AS105" i="7"/>
  <c r="AP105" i="7"/>
  <c r="AQ30" i="7"/>
  <c r="BE30" i="7"/>
  <c r="BC30" i="7"/>
  <c r="AP249" i="7"/>
  <c r="BB249" i="7"/>
  <c r="AS249" i="7"/>
  <c r="BC138" i="7"/>
  <c r="BE138" i="7"/>
  <c r="AQ138" i="7"/>
  <c r="AL93" i="7"/>
  <c r="AN93" i="7"/>
  <c r="AS33" i="7"/>
  <c r="AP33" i="7"/>
  <c r="BB33" i="7"/>
  <c r="AL64" i="7"/>
  <c r="AN64" i="7"/>
  <c r="AL69" i="7"/>
  <c r="AN69" i="7"/>
  <c r="AL38" i="7"/>
  <c r="AN38" i="7"/>
  <c r="AN103" i="7"/>
  <c r="AL103" i="7"/>
  <c r="AP297" i="7"/>
  <c r="BB297" i="7"/>
  <c r="AS297" i="7"/>
  <c r="BC66" i="7"/>
  <c r="BE66" i="7"/>
  <c r="AQ66" i="7"/>
  <c r="AQ67" i="7"/>
  <c r="BE67" i="7"/>
  <c r="BC67" i="7"/>
  <c r="BE192" i="7"/>
  <c r="BC192" i="7"/>
  <c r="AQ192" i="7"/>
  <c r="AP42" i="7"/>
  <c r="BB42" i="7"/>
  <c r="AS42" i="7"/>
  <c r="BE181" i="7"/>
  <c r="BC181" i="7"/>
  <c r="AQ181" i="7"/>
  <c r="AQ122" i="7"/>
  <c r="BE122" i="7"/>
  <c r="BC122" i="7"/>
  <c r="BC113" i="7"/>
  <c r="AQ113" i="7"/>
  <c r="BE113" i="7"/>
  <c r="AQ89" i="7"/>
  <c r="BE89" i="7"/>
  <c r="BC89" i="7"/>
  <c r="AQ9" i="7"/>
  <c r="BE9" i="7"/>
  <c r="BC9" i="7"/>
  <c r="BC45" i="7"/>
  <c r="AQ45" i="7"/>
  <c r="BE45" i="7"/>
  <c r="AQ201" i="7"/>
  <c r="BE201" i="7"/>
  <c r="BC201" i="7"/>
  <c r="BB291" i="7"/>
  <c r="AS291" i="7"/>
  <c r="AP291" i="7"/>
  <c r="AQ241" i="7"/>
  <c r="BE241" i="7"/>
  <c r="BC241" i="7"/>
  <c r="AP35" i="7"/>
  <c r="BB35" i="7"/>
  <c r="AS35" i="7"/>
  <c r="BB74" i="7"/>
  <c r="AS74" i="7"/>
  <c r="AP74" i="7"/>
  <c r="BB79" i="7"/>
  <c r="AS79" i="7"/>
  <c r="AP79" i="7"/>
  <c r="AL114" i="7"/>
  <c r="I17" i="2" s="1" a="1"/>
  <c r="I17" i="2" s="1"/>
  <c r="AN114" i="7"/>
  <c r="AL99" i="7"/>
  <c r="AN99" i="7"/>
  <c r="AL66" i="7"/>
  <c r="AN66" i="7"/>
  <c r="AL96" i="7"/>
  <c r="I9" i="2" s="1" a="1"/>
  <c r="I9" i="2" s="1"/>
  <c r="AN96" i="7"/>
  <c r="BB186" i="7"/>
  <c r="AS186" i="7"/>
  <c r="AP186" i="7"/>
  <c r="BB283" i="7"/>
  <c r="AS283" i="7"/>
  <c r="AP283" i="7"/>
  <c r="AP97" i="7"/>
  <c r="BB97" i="7"/>
  <c r="AS97" i="7"/>
  <c r="AS19" i="7"/>
  <c r="BB19" i="7"/>
  <c r="AP19" i="7"/>
  <c r="BB310" i="7"/>
  <c r="AS310" i="7"/>
  <c r="AP310" i="7"/>
  <c r="BE98" i="7"/>
  <c r="BC98" i="7"/>
  <c r="AQ98" i="7"/>
  <c r="AP106" i="7"/>
  <c r="BB106" i="7"/>
  <c r="AS106" i="7"/>
  <c r="AS18" i="7"/>
  <c r="AP18" i="7"/>
  <c r="BB18" i="7"/>
  <c r="AQ250" i="7"/>
  <c r="BE250" i="7"/>
  <c r="BC250" i="7"/>
  <c r="AQ210" i="7"/>
  <c r="BE210" i="7"/>
  <c r="BC210" i="7"/>
  <c r="AL70" i="7"/>
  <c r="AN70" i="7"/>
  <c r="AP95" i="7"/>
  <c r="AS95" i="7"/>
  <c r="BB95" i="7"/>
  <c r="AS53" i="7"/>
  <c r="AP53" i="7"/>
  <c r="BB53" i="7"/>
  <c r="AQ29" i="7"/>
  <c r="BE29" i="7"/>
  <c r="BC29" i="7"/>
  <c r="AQ25" i="7"/>
  <c r="BE25" i="7"/>
  <c r="BC25" i="7"/>
  <c r="AQ242" i="7"/>
  <c r="BE242" i="7"/>
  <c r="BC242" i="7"/>
  <c r="BB69" i="7"/>
  <c r="AP69" i="7"/>
  <c r="AS69" i="7"/>
  <c r="BC292" i="7"/>
  <c r="AQ292" i="7"/>
  <c r="BE292" i="7"/>
  <c r="BC74" i="7"/>
  <c r="AQ74" i="7"/>
  <c r="BE74" i="7"/>
  <c r="BC281" i="7"/>
  <c r="AQ281" i="7"/>
  <c r="BE281" i="7"/>
  <c r="AS219" i="7"/>
  <c r="AP219" i="7"/>
  <c r="BB219" i="7"/>
  <c r="AQ10" i="7"/>
  <c r="BE10" i="7"/>
  <c r="BC10" i="7"/>
  <c r="BB231" i="7"/>
  <c r="AS231" i="7"/>
  <c r="AP231" i="7"/>
  <c r="AS194" i="7"/>
  <c r="AP194" i="7"/>
  <c r="BB194" i="7"/>
  <c r="AN104" i="7"/>
  <c r="AL104" i="7"/>
  <c r="AL95" i="7"/>
  <c r="I12" i="2" s="1" a="1"/>
  <c r="I12" i="2" s="1"/>
  <c r="AN95" i="7"/>
  <c r="AL92" i="7"/>
  <c r="AN92" i="7"/>
  <c r="AQ121" i="7"/>
  <c r="BE121" i="7"/>
  <c r="BC121" i="7"/>
  <c r="BC69" i="7"/>
  <c r="BE69" i="7"/>
  <c r="AQ69" i="7"/>
  <c r="D28" i="2" a="1"/>
  <c r="D28" i="2" s="1"/>
  <c r="D16" i="2" a="1"/>
  <c r="D16" i="2" s="1"/>
  <c r="D32" i="2" a="1"/>
  <c r="D32" i="2" s="1"/>
  <c r="D19" i="2" a="1"/>
  <c r="D19" i="2" s="1"/>
  <c r="B16" i="2" a="1"/>
  <c r="B16" i="2" s="1"/>
  <c r="D20" i="2" a="1"/>
  <c r="D20" i="2" s="1"/>
  <c r="B32" i="2" a="1"/>
  <c r="B32" i="2" s="1"/>
  <c r="B31" i="2" a="1"/>
  <c r="B31" i="2" s="1"/>
  <c r="B30" i="2" a="1"/>
  <c r="B30" i="2" s="1"/>
  <c r="B29" i="2" a="1"/>
  <c r="B29" i="2" s="1"/>
  <c r="B28" i="2" a="1"/>
  <c r="B28" i="2" s="1"/>
  <c r="B27" i="2" a="1"/>
  <c r="B27" i="2" s="1"/>
  <c r="B26" i="2" a="1"/>
  <c r="B26" i="2" s="1"/>
  <c r="B25" i="2" a="1"/>
  <c r="B25" i="2" s="1"/>
  <c r="B23" i="2" a="1"/>
  <c r="B23" i="2" s="1"/>
  <c r="B22" i="2" a="1"/>
  <c r="B22" i="2" s="1"/>
  <c r="B21" i="2" a="1"/>
  <c r="B21" i="2" s="1"/>
  <c r="B20" i="2" a="1"/>
  <c r="B20" i="2" s="1"/>
  <c r="B19" i="2" a="1"/>
  <c r="B19" i="2" s="1"/>
  <c r="B18" i="2" a="1"/>
  <c r="B18" i="2" s="1"/>
  <c r="B17" i="2" a="1"/>
  <c r="B17" i="2" s="1"/>
  <c r="B15" i="2" a="1"/>
  <c r="B15" i="2" s="1"/>
  <c r="B14" i="2" a="1"/>
  <c r="B14" i="2" s="1"/>
  <c r="D33" i="2" a="1"/>
  <c r="D33" i="2" s="1"/>
  <c r="D22" i="2" a="1"/>
  <c r="D22" i="2" s="1"/>
  <c r="D30" i="2" a="1"/>
  <c r="D30" i="2" s="1"/>
  <c r="A33" i="2" a="1"/>
  <c r="A33" i="2" s="1"/>
  <c r="A32" i="2" a="1"/>
  <c r="A32" i="2" s="1"/>
  <c r="A31" i="2" a="1"/>
  <c r="A31" i="2" s="1"/>
  <c r="A30" i="2" a="1"/>
  <c r="A30" i="2" s="1"/>
  <c r="A29" i="2" a="1"/>
  <c r="A29" i="2" s="1"/>
  <c r="A28" i="2" a="1"/>
  <c r="A28" i="2" s="1"/>
  <c r="A27" i="2" a="1"/>
  <c r="A27" i="2" s="1"/>
  <c r="A26" i="2" a="1"/>
  <c r="A26" i="2" s="1"/>
  <c r="A25" i="2" a="1"/>
  <c r="A25" i="2" s="1"/>
  <c r="A23" i="2" a="1"/>
  <c r="A23" i="2" s="1"/>
  <c r="A22" i="2" a="1"/>
  <c r="A22" i="2" s="1"/>
  <c r="A21" i="2" a="1"/>
  <c r="A21" i="2" s="1"/>
  <c r="A20" i="2" a="1"/>
  <c r="A20" i="2" s="1"/>
  <c r="A19" i="2" a="1"/>
  <c r="A19" i="2" s="1"/>
  <c r="A18" i="2" a="1"/>
  <c r="A18" i="2" s="1"/>
  <c r="A17" i="2" a="1"/>
  <c r="A17" i="2" s="1"/>
  <c r="A16" i="2" a="1"/>
  <c r="A16" i="2" s="1"/>
  <c r="A15" i="2" a="1"/>
  <c r="A15" i="2" s="1"/>
  <c r="A14" i="2" a="1"/>
  <c r="A14" i="2" s="1"/>
  <c r="D31" i="2" a="1"/>
  <c r="D31" i="2" s="1"/>
  <c r="D18" i="2" a="1"/>
  <c r="D18" i="2" s="1"/>
  <c r="D25" i="2" a="1"/>
  <c r="D25" i="2" s="1"/>
  <c r="D24" i="2" a="1"/>
  <c r="D24" i="2" s="1"/>
  <c r="D27" i="2" a="1"/>
  <c r="D27" i="2" s="1"/>
  <c r="D29" i="2" a="1"/>
  <c r="D29" i="2" s="1"/>
  <c r="D17" i="2" a="1"/>
  <c r="D17" i="2" s="1"/>
  <c r="D26" i="2" a="1"/>
  <c r="D26" i="2" s="1"/>
  <c r="D14" i="2" a="1"/>
  <c r="D14" i="2" s="1"/>
  <c r="D21" i="2" a="1"/>
  <c r="D21" i="2" s="1"/>
  <c r="B24" i="2" a="1"/>
  <c r="B24" i="2" s="1"/>
  <c r="D23" i="2" a="1"/>
  <c r="D23" i="2" s="1"/>
  <c r="A24" i="2" a="1"/>
  <c r="A24" i="2" s="1"/>
  <c r="D15" i="2" a="1"/>
  <c r="D15" i="2" s="1"/>
  <c r="AQ307" i="7"/>
  <c r="BE307" i="7"/>
  <c r="BC307" i="7"/>
  <c r="BB90" i="7"/>
  <c r="AS90" i="7"/>
  <c r="AP90" i="7"/>
  <c r="BE82" i="7"/>
  <c r="BC82" i="7"/>
  <c r="AQ82" i="7"/>
  <c r="BB292" i="7"/>
  <c r="AS292" i="7"/>
  <c r="AP292" i="7"/>
  <c r="AS122" i="7"/>
  <c r="AP122" i="7"/>
  <c r="BB122" i="7"/>
  <c r="AS273" i="7"/>
  <c r="BB273" i="7"/>
  <c r="AP273" i="7"/>
  <c r="AS169" i="7"/>
  <c r="AP169" i="7"/>
  <c r="BB169" i="7"/>
  <c r="BE51" i="7"/>
  <c r="BC51" i="7"/>
  <c r="AQ51" i="7"/>
  <c r="AP9" i="7"/>
  <c r="AS9" i="7"/>
  <c r="BB9" i="7"/>
  <c r="BB265" i="7"/>
  <c r="AS265" i="7"/>
  <c r="AP265" i="7"/>
  <c r="BE178" i="7"/>
  <c r="BC178" i="7"/>
  <c r="AQ178" i="7"/>
  <c r="BC83" i="7"/>
  <c r="AQ83" i="7"/>
  <c r="BE83" i="7"/>
  <c r="BE15" i="7"/>
  <c r="BC15" i="7"/>
  <c r="AQ15" i="7"/>
  <c r="AS59" i="7"/>
  <c r="AP59" i="7"/>
  <c r="BB59" i="7"/>
  <c r="AL71" i="7"/>
  <c r="I10" i="2" s="1" a="1"/>
  <c r="I10" i="2" s="1"/>
  <c r="AN71" i="7"/>
  <c r="AL94" i="7"/>
  <c r="I11" i="2" s="1" a="1"/>
  <c r="I11" i="2" s="1"/>
  <c r="AN94" i="7"/>
  <c r="AL76" i="7"/>
  <c r="AN76" i="7"/>
  <c r="AL101" i="7"/>
  <c r="I13" i="2" s="1" a="1"/>
  <c r="I13" i="2" s="1"/>
  <c r="AN101" i="7"/>
  <c r="AP255" i="7"/>
  <c r="BB255" i="7"/>
  <c r="AS255" i="7"/>
  <c r="AP67" i="7"/>
  <c r="BB67" i="7"/>
  <c r="AS67" i="7"/>
  <c r="AQ4" i="7"/>
  <c r="BE4" i="7"/>
  <c r="BC4" i="7"/>
  <c r="AQ42" i="7"/>
  <c r="BE42" i="7"/>
  <c r="BC42" i="7"/>
  <c r="AP274" i="7"/>
  <c r="BB274" i="7"/>
  <c r="AS274" i="7"/>
  <c r="AS209" i="7"/>
  <c r="AP209" i="7"/>
  <c r="BB209" i="7"/>
  <c r="AP264" i="7"/>
  <c r="BB264" i="7"/>
  <c r="AS264" i="7"/>
  <c r="AQ227" i="7"/>
  <c r="BE227" i="7"/>
  <c r="BC227" i="7"/>
  <c r="BB23" i="7"/>
  <c r="AS23" i="7"/>
  <c r="AP23" i="7"/>
  <c r="BC133" i="7"/>
  <c r="BE133" i="7"/>
  <c r="AQ133" i="7"/>
  <c r="BB45" i="7"/>
  <c r="AS45" i="7"/>
  <c r="AP45" i="7"/>
  <c r="AP233" i="7"/>
  <c r="BB233" i="7"/>
  <c r="AS233" i="7"/>
  <c r="AS289" i="7"/>
  <c r="BB289" i="7"/>
  <c r="AP289" i="7"/>
  <c r="BB162" i="7"/>
  <c r="AS162" i="7"/>
  <c r="AP162" i="7"/>
  <c r="BE70" i="7"/>
  <c r="BC70" i="7"/>
  <c r="AQ70" i="7"/>
  <c r="AQ23" i="7"/>
  <c r="BC23" i="7"/>
  <c r="BE23" i="7"/>
  <c r="BB271" i="7"/>
  <c r="AS271" i="7"/>
  <c r="AP271" i="7"/>
  <c r="AP234" i="7"/>
  <c r="BB234" i="7"/>
  <c r="AS234" i="7"/>
  <c r="BC39" i="7"/>
  <c r="AQ39" i="7"/>
  <c r="BE39" i="7"/>
  <c r="BE293" i="7"/>
  <c r="AQ293" i="7"/>
  <c r="BC293" i="7"/>
  <c r="BE11" i="7"/>
  <c r="BC11" i="7"/>
  <c r="AQ11" i="7"/>
  <c r="AS146" i="7"/>
  <c r="AP146" i="7"/>
  <c r="BB146" i="7"/>
  <c r="AQ33" i="7"/>
  <c r="BE33" i="7"/>
  <c r="BC33" i="7"/>
  <c r="AP81" i="7"/>
  <c r="BB81" i="7"/>
  <c r="AS81" i="7"/>
  <c r="AS225" i="7"/>
  <c r="BB225" i="7"/>
  <c r="AP225" i="7"/>
  <c r="AL100" i="7"/>
  <c r="AN100" i="7"/>
  <c r="AN82" i="7"/>
  <c r="AL82" i="7"/>
  <c r="I15" i="2" s="1" a="1"/>
  <c r="I15" i="2" s="1"/>
  <c r="AL83" i="7"/>
  <c r="AN83" i="7"/>
  <c r="AN78" i="7"/>
  <c r="AL78" i="7"/>
  <c r="AL105" i="7"/>
  <c r="AN105" i="7"/>
  <c r="AS121" i="7"/>
  <c r="AP121" i="7"/>
  <c r="BB121" i="7"/>
  <c r="BB218" i="7"/>
  <c r="AS218" i="7"/>
  <c r="AP218" i="7"/>
  <c r="AQ137" i="7"/>
  <c r="BE137" i="7"/>
  <c r="BC137" i="7"/>
  <c r="BC41" i="7"/>
  <c r="AQ41" i="7"/>
  <c r="BE41" i="7"/>
  <c r="BB50" i="7"/>
  <c r="AS50" i="7"/>
  <c r="AP50" i="7"/>
  <c r="AQ127" i="7"/>
  <c r="BE127" i="7"/>
  <c r="BC127" i="7"/>
  <c r="AP85" i="7"/>
  <c r="BB85" i="7"/>
  <c r="AS85" i="7"/>
  <c r="BB56" i="7"/>
  <c r="AS56" i="7"/>
  <c r="AP56" i="7"/>
  <c r="AP17" i="7"/>
  <c r="AS17" i="7"/>
  <c r="BB17" i="7"/>
  <c r="BB5" i="7"/>
  <c r="AS5" i="7"/>
  <c r="AP5" i="7"/>
  <c r="BC185" i="7"/>
  <c r="AQ185" i="7"/>
  <c r="BE185" i="7"/>
  <c r="AQ73" i="7"/>
  <c r="BE73" i="7"/>
  <c r="BC73" i="7"/>
  <c r="AQ274" i="7"/>
  <c r="BE274" i="7"/>
  <c r="BC274" i="7"/>
  <c r="BE27" i="7"/>
  <c r="BC27" i="7"/>
  <c r="AQ27" i="7"/>
  <c r="AS241" i="7"/>
  <c r="AP241" i="7"/>
  <c r="BB241" i="7"/>
  <c r="BC149" i="7"/>
  <c r="AQ149" i="7"/>
  <c r="BE149" i="7"/>
  <c r="BB308" i="7"/>
  <c r="AP308" i="7"/>
  <c r="AS308" i="7"/>
  <c r="AP125" i="7"/>
  <c r="BB125" i="7"/>
  <c r="AS125" i="7"/>
  <c r="BE305" i="7"/>
  <c r="BC305" i="7"/>
  <c r="AQ305" i="7"/>
  <c r="AQ35" i="7"/>
  <c r="BE35" i="7"/>
  <c r="BC35" i="7"/>
  <c r="BE303" i="7"/>
  <c r="BC303" i="7"/>
  <c r="AQ303" i="7"/>
  <c r="AQ257" i="7"/>
  <c r="BE257" i="7"/>
  <c r="BC257" i="7"/>
  <c r="BE266" i="7"/>
  <c r="BC266" i="7"/>
  <c r="AQ266" i="7"/>
  <c r="AQ6" i="7"/>
  <c r="BE6" i="7"/>
  <c r="BC6" i="7"/>
  <c r="BE128" i="7"/>
  <c r="BC128" i="7"/>
  <c r="AQ128" i="7"/>
  <c r="AS66" i="7"/>
  <c r="AP66" i="7"/>
  <c r="BB66" i="7"/>
  <c r="BE145" i="7"/>
  <c r="BC145" i="7"/>
  <c r="AQ145" i="7"/>
  <c r="AQ295" i="7"/>
  <c r="BE295" i="7"/>
  <c r="BC295" i="7"/>
  <c r="AQ7" i="7"/>
  <c r="BC7" i="7"/>
  <c r="BE7" i="7"/>
  <c r="AP281" i="7"/>
  <c r="AS281" i="7"/>
  <c r="BB281" i="7"/>
  <c r="BE57" i="7"/>
  <c r="AQ57" i="7"/>
  <c r="BC57" i="7"/>
  <c r="AQ53" i="7"/>
  <c r="BE53" i="7"/>
  <c r="BC53" i="7"/>
  <c r="AQ160" i="7"/>
  <c r="BE160" i="7"/>
  <c r="BC160" i="7"/>
  <c r="BC97" i="7"/>
  <c r="AQ97" i="7"/>
  <c r="BE97" i="7"/>
  <c r="AL164" i="7"/>
  <c r="AN164" i="7"/>
  <c r="AN91" i="7"/>
  <c r="AL91" i="7"/>
  <c r="AL102" i="7"/>
  <c r="AN102" i="7"/>
  <c r="F59" i="2" a="1"/>
  <c r="F59" i="2" s="1"/>
  <c r="F57" i="2" a="1"/>
  <c r="F57" i="2" s="1"/>
  <c r="F56" i="2" a="1"/>
  <c r="F56" i="2" s="1"/>
  <c r="F55" i="2" a="1"/>
  <c r="F55" i="2" s="1"/>
  <c r="F54" i="2" a="1"/>
  <c r="F54" i="2" s="1"/>
  <c r="F53" i="2" a="1"/>
  <c r="F53" i="2" s="1"/>
  <c r="F52" i="2" a="1"/>
  <c r="F52" i="2" s="1"/>
  <c r="F51" i="2" a="1"/>
  <c r="F51" i="2" s="1"/>
  <c r="F50" i="2" a="1"/>
  <c r="F50" i="2" s="1"/>
  <c r="F49" i="2" a="1"/>
  <c r="F49" i="2" s="1"/>
  <c r="F48" i="2" a="1"/>
  <c r="F48" i="2" s="1"/>
  <c r="F47" i="2" a="1"/>
  <c r="F47" i="2" s="1"/>
  <c r="F46" i="2" a="1"/>
  <c r="F46" i="2" s="1"/>
  <c r="F45" i="2" a="1"/>
  <c r="F45" i="2" s="1"/>
  <c r="I73" i="2" a="1"/>
  <c r="I73" i="2" s="1"/>
  <c r="I72" i="2" a="1"/>
  <c r="I72" i="2" s="1"/>
  <c r="I71" i="2" a="1"/>
  <c r="I71" i="2" s="1"/>
  <c r="I70" i="2" a="1"/>
  <c r="I70" i="2" s="1"/>
  <c r="I69" i="2" a="1"/>
  <c r="I69" i="2" s="1"/>
  <c r="I68" i="2" a="1"/>
  <c r="I68" i="2" s="1"/>
  <c r="I67" i="2" a="1"/>
  <c r="I67" i="2" s="1"/>
  <c r="I66" i="2" a="1"/>
  <c r="I66" i="2" s="1"/>
  <c r="I65" i="2" a="1"/>
  <c r="I65" i="2" s="1"/>
  <c r="I64" i="2" a="1"/>
  <c r="I64" i="2" s="1"/>
  <c r="I63" i="2" a="1"/>
  <c r="I63" i="2" s="1"/>
  <c r="I62" i="2" a="1"/>
  <c r="I62" i="2" s="1"/>
  <c r="I61" i="2" a="1"/>
  <c r="I61" i="2" s="1"/>
  <c r="I60" i="2" a="1"/>
  <c r="I60" i="2" s="1"/>
  <c r="I58" i="2" a="1"/>
  <c r="I58" i="2" s="1"/>
  <c r="I82" i="2" a="1"/>
  <c r="I82" i="2" s="1"/>
  <c r="I81" i="2" a="1"/>
  <c r="I81" i="2" s="1"/>
  <c r="I80" i="2" a="1"/>
  <c r="I80" i="2" s="1"/>
  <c r="I79" i="2" a="1"/>
  <c r="I79" i="2" s="1"/>
  <c r="I78" i="2" a="1"/>
  <c r="I78" i="2" s="1"/>
  <c r="I77" i="2" a="1"/>
  <c r="I77" i="2" s="1"/>
  <c r="I76" i="2" a="1"/>
  <c r="I76" i="2" s="1"/>
  <c r="I75" i="2" a="1"/>
  <c r="I75" i="2" s="1"/>
  <c r="I74" i="2" a="1"/>
  <c r="I74" i="2" s="1"/>
  <c r="H73" i="2" a="1"/>
  <c r="H73" i="2" s="1"/>
  <c r="H72" i="2" a="1"/>
  <c r="H72" i="2" s="1"/>
  <c r="H71" i="2" a="1"/>
  <c r="H71" i="2" s="1"/>
  <c r="H70" i="2" a="1"/>
  <c r="H70" i="2" s="1"/>
  <c r="H69" i="2" a="1"/>
  <c r="H69" i="2" s="1"/>
  <c r="H68" i="2" a="1"/>
  <c r="H68" i="2" s="1"/>
  <c r="H67" i="2" a="1"/>
  <c r="H67" i="2" s="1"/>
  <c r="H66" i="2" a="1"/>
  <c r="H66" i="2" s="1"/>
  <c r="H65" i="2" a="1"/>
  <c r="H65" i="2" s="1"/>
  <c r="H64" i="2" a="1"/>
  <c r="H64" i="2" s="1"/>
  <c r="H63" i="2" a="1"/>
  <c r="H63" i="2" s="1"/>
  <c r="H62" i="2" a="1"/>
  <c r="H62" i="2" s="1"/>
  <c r="H61" i="2" a="1"/>
  <c r="H61" i="2" s="1"/>
  <c r="H60" i="2" a="1"/>
  <c r="H60" i="2" s="1"/>
  <c r="H58" i="2" a="1"/>
  <c r="H58" i="2" s="1"/>
  <c r="H82" i="2" a="1"/>
  <c r="H82" i="2" s="1"/>
  <c r="H81" i="2" a="1"/>
  <c r="H81" i="2" s="1"/>
  <c r="H80" i="2" a="1"/>
  <c r="H80" i="2" s="1"/>
  <c r="H79" i="2" a="1"/>
  <c r="H79" i="2" s="1"/>
  <c r="H78" i="2" a="1"/>
  <c r="H78" i="2" s="1"/>
  <c r="H77" i="2" a="1"/>
  <c r="H77" i="2" s="1"/>
  <c r="H76" i="2" a="1"/>
  <c r="H76" i="2" s="1"/>
  <c r="H75" i="2" a="1"/>
  <c r="H75" i="2" s="1"/>
  <c r="H74" i="2" a="1"/>
  <c r="H74" i="2" s="1"/>
  <c r="G73" i="2" a="1"/>
  <c r="G73" i="2" s="1"/>
  <c r="G72" i="2" a="1"/>
  <c r="G72" i="2" s="1"/>
  <c r="G71" i="2" a="1"/>
  <c r="G71" i="2" s="1"/>
  <c r="G70" i="2" a="1"/>
  <c r="G70" i="2" s="1"/>
  <c r="G69" i="2" a="1"/>
  <c r="G69" i="2" s="1"/>
  <c r="G68" i="2" a="1"/>
  <c r="G68" i="2" s="1"/>
  <c r="G67" i="2" a="1"/>
  <c r="G67" i="2" s="1"/>
  <c r="G66" i="2" a="1"/>
  <c r="G66" i="2" s="1"/>
  <c r="G65" i="2" a="1"/>
  <c r="G65" i="2" s="1"/>
  <c r="G64" i="2" a="1"/>
  <c r="G64" i="2" s="1"/>
  <c r="G63" i="2" a="1"/>
  <c r="G63" i="2" s="1"/>
  <c r="G62" i="2" a="1"/>
  <c r="G62" i="2" s="1"/>
  <c r="G61" i="2" a="1"/>
  <c r="G61" i="2" s="1"/>
  <c r="G60" i="2" a="1"/>
  <c r="G60" i="2" s="1"/>
  <c r="G58" i="2" a="1"/>
  <c r="G58" i="2" s="1"/>
  <c r="F81" i="2" a="1"/>
  <c r="F81" i="2" s="1"/>
  <c r="F80" i="2" a="1"/>
  <c r="F80" i="2" s="1"/>
  <c r="F79" i="2" a="1"/>
  <c r="F79" i="2" s="1"/>
  <c r="F78" i="2" a="1"/>
  <c r="F78" i="2" s="1"/>
  <c r="F77" i="2" a="1"/>
  <c r="F77" i="2" s="1"/>
  <c r="F76" i="2" a="1"/>
  <c r="F76" i="2" s="1"/>
  <c r="F75" i="2" a="1"/>
  <c r="F75" i="2" s="1"/>
  <c r="I59" i="2" a="1"/>
  <c r="I59" i="2" s="1"/>
  <c r="I57" i="2" a="1"/>
  <c r="I57" i="2" s="1"/>
  <c r="I56" i="2" a="1"/>
  <c r="I56" i="2" s="1"/>
  <c r="I55" i="2" a="1"/>
  <c r="I55" i="2" s="1"/>
  <c r="I54" i="2" a="1"/>
  <c r="I54" i="2" s="1"/>
  <c r="I53" i="2" a="1"/>
  <c r="I53" i="2" s="1"/>
  <c r="I52" i="2" a="1"/>
  <c r="I52" i="2" s="1"/>
  <c r="I51" i="2" a="1"/>
  <c r="I51" i="2" s="1"/>
  <c r="I50" i="2" a="1"/>
  <c r="I50" i="2" s="1"/>
  <c r="H59" i="2" a="1"/>
  <c r="H59" i="2" s="1"/>
  <c r="H57" i="2" a="1"/>
  <c r="H57" i="2" s="1"/>
  <c r="H56" i="2" a="1"/>
  <c r="H56" i="2" s="1"/>
  <c r="H55" i="2" a="1"/>
  <c r="H55" i="2" s="1"/>
  <c r="H54" i="2" a="1"/>
  <c r="H54" i="2" s="1"/>
  <c r="H53" i="2" a="1"/>
  <c r="H53" i="2" s="1"/>
  <c r="H52" i="2" a="1"/>
  <c r="H52" i="2" s="1"/>
  <c r="H51" i="2" a="1"/>
  <c r="H51" i="2" s="1"/>
  <c r="H50" i="2" a="1"/>
  <c r="H50" i="2" s="1"/>
  <c r="H49" i="2" a="1"/>
  <c r="H49" i="2" s="1"/>
  <c r="H48" i="2" a="1"/>
  <c r="H48" i="2" s="1"/>
  <c r="H47" i="2" a="1"/>
  <c r="H47" i="2" s="1"/>
  <c r="H46" i="2" a="1"/>
  <c r="H46" i="2" s="1"/>
  <c r="G48" i="2" a="1"/>
  <c r="G48" i="2" s="1"/>
  <c r="I46" i="2" a="1"/>
  <c r="I46" i="2" s="1"/>
  <c r="G77" i="2" a="1"/>
  <c r="G77" i="2" s="1"/>
  <c r="G75" i="2" a="1"/>
  <c r="G75" i="2" s="1"/>
  <c r="F73" i="2" a="1"/>
  <c r="F73" i="2" s="1"/>
  <c r="F71" i="2" a="1"/>
  <c r="F71" i="2" s="1"/>
  <c r="F69" i="2" a="1"/>
  <c r="F69" i="2" s="1"/>
  <c r="F67" i="2" a="1"/>
  <c r="F67" i="2" s="1"/>
  <c r="F65" i="2" a="1"/>
  <c r="F65" i="2" s="1"/>
  <c r="F63" i="2" a="1"/>
  <c r="F63" i="2" s="1"/>
  <c r="F61" i="2" a="1"/>
  <c r="F61" i="2" s="1"/>
  <c r="F58" i="2" a="1"/>
  <c r="F58" i="2" s="1"/>
  <c r="G46" i="2" a="1"/>
  <c r="G46" i="2" s="1"/>
  <c r="G52" i="2" a="1"/>
  <c r="G52" i="2" s="1"/>
  <c r="G43" i="2" a="1"/>
  <c r="G43" i="2" s="1"/>
  <c r="G45" i="2" a="1"/>
  <c r="G45" i="2" s="1"/>
  <c r="G50" i="2" a="1"/>
  <c r="G50" i="2" s="1"/>
  <c r="G79" i="2" a="1"/>
  <c r="G79" i="2" s="1"/>
  <c r="I49" i="2" a="1"/>
  <c r="I49" i="2" s="1"/>
  <c r="G78" i="2" a="1"/>
  <c r="G78" i="2" s="1"/>
  <c r="G54" i="2" a="1"/>
  <c r="G54" i="2" s="1"/>
  <c r="G81" i="2" a="1"/>
  <c r="G81" i="2" s="1"/>
  <c r="G57" i="2" a="1"/>
  <c r="G57" i="2" s="1"/>
  <c r="G55" i="2" a="1"/>
  <c r="G55" i="2" s="1"/>
  <c r="G53" i="2" a="1"/>
  <c r="G53" i="2" s="1"/>
  <c r="G51" i="2" a="1"/>
  <c r="G51" i="2" s="1"/>
  <c r="I47" i="2" a="1"/>
  <c r="I47" i="2" s="1"/>
  <c r="G49" i="2" a="1"/>
  <c r="G49" i="2" s="1"/>
  <c r="I44" i="2" a="1"/>
  <c r="I44" i="2" s="1"/>
  <c r="I43" i="2" a="1"/>
  <c r="I43" i="2" s="1"/>
  <c r="G56" i="2" a="1"/>
  <c r="G56" i="2" s="1"/>
  <c r="G82" i="2" a="1"/>
  <c r="G82" i="2" s="1"/>
  <c r="I45" i="2" a="1"/>
  <c r="I45" i="2" s="1"/>
  <c r="G47" i="2" a="1"/>
  <c r="G47" i="2" s="1"/>
  <c r="H44" i="2" a="1"/>
  <c r="H44" i="2" s="1"/>
  <c r="H43" i="2" a="1"/>
  <c r="H43" i="2" s="1"/>
  <c r="G44" i="2" a="1"/>
  <c r="G44" i="2" s="1"/>
  <c r="G76" i="2" a="1"/>
  <c r="G76" i="2" s="1"/>
  <c r="G74" i="2" a="1"/>
  <c r="G74" i="2" s="1"/>
  <c r="F72" i="2" a="1"/>
  <c r="F72" i="2" s="1"/>
  <c r="F70" i="2" a="1"/>
  <c r="F70" i="2" s="1"/>
  <c r="F68" i="2" a="1"/>
  <c r="F68" i="2" s="1"/>
  <c r="F66" i="2" a="1"/>
  <c r="F66" i="2" s="1"/>
  <c r="F64" i="2" a="1"/>
  <c r="F64" i="2" s="1"/>
  <c r="F62" i="2" a="1"/>
  <c r="F62" i="2" s="1"/>
  <c r="F60" i="2" a="1"/>
  <c r="F60" i="2" s="1"/>
  <c r="H45" i="2" a="1"/>
  <c r="H45" i="2" s="1"/>
  <c r="G59" i="2" a="1"/>
  <c r="G59" i="2" s="1"/>
  <c r="G80" i="2" a="1"/>
  <c r="G80" i="2" s="1"/>
  <c r="I48" i="2" a="1"/>
  <c r="I48" i="2" s="1"/>
  <c r="F44" i="2" a="1"/>
  <c r="F44" i="2" s="1"/>
  <c r="F43" i="2" a="1"/>
  <c r="F43" i="2" s="1"/>
  <c r="BE217" i="7"/>
  <c r="BC217" i="7"/>
  <c r="AQ217" i="7"/>
  <c r="BC114" i="7"/>
  <c r="AQ114" i="7"/>
  <c r="BE114" i="7"/>
  <c r="BB43" i="7"/>
  <c r="AS43" i="7"/>
  <c r="AP43" i="7"/>
  <c r="AQ34" i="7"/>
  <c r="BC34" i="7"/>
  <c r="BE34" i="7"/>
  <c r="AQ306" i="7"/>
  <c r="BC306" i="7"/>
  <c r="BE306" i="7"/>
  <c r="AQ107" i="7"/>
  <c r="BE107" i="7"/>
  <c r="BC107" i="7"/>
  <c r="BB269" i="7"/>
  <c r="AS269" i="7"/>
  <c r="AP269" i="7"/>
  <c r="AS13" i="7"/>
  <c r="AP13" i="7"/>
  <c r="BB13" i="7"/>
  <c r="AQ248" i="7"/>
  <c r="BE248" i="7"/>
  <c r="BC248" i="7"/>
  <c r="AS179" i="7"/>
  <c r="BB179" i="7"/>
  <c r="AP179" i="7"/>
  <c r="BB89" i="7"/>
  <c r="AS89" i="7"/>
  <c r="AP89" i="7"/>
  <c r="AS51" i="7"/>
  <c r="BB51" i="7"/>
  <c r="AP51" i="7"/>
  <c r="BB15" i="7"/>
  <c r="AS15" i="7"/>
  <c r="AP15" i="7"/>
  <c r="BB157" i="7"/>
  <c r="AP157" i="7"/>
  <c r="AS157" i="7"/>
  <c r="BB138" i="7"/>
  <c r="AS138" i="7"/>
  <c r="AP138" i="7"/>
  <c r="BE162" i="7"/>
  <c r="BC162" i="7"/>
  <c r="AQ162" i="7"/>
  <c r="AQ130" i="7"/>
  <c r="BE130" i="7"/>
  <c r="BC130" i="7"/>
  <c r="BB40" i="7"/>
  <c r="AS40" i="7"/>
  <c r="AP40" i="7"/>
  <c r="AP201" i="7"/>
  <c r="BB201" i="7"/>
  <c r="AS201" i="7"/>
  <c r="BB272" i="7"/>
  <c r="AS272" i="7"/>
  <c r="AP272" i="7"/>
  <c r="BE186" i="7"/>
  <c r="BC186" i="7"/>
  <c r="AQ186" i="7"/>
  <c r="AL90" i="7"/>
  <c r="AN90" i="7"/>
  <c r="AL113" i="7"/>
  <c r="AN113" i="7"/>
  <c r="AL68" i="7"/>
  <c r="AN68" i="7"/>
  <c r="AL80" i="7"/>
  <c r="I19" i="2" s="1" a="1"/>
  <c r="I19" i="2" s="1"/>
  <c r="AN80" i="7"/>
  <c r="AP129" i="7"/>
  <c r="BB129" i="7"/>
  <c r="AS129" i="7"/>
  <c r="AS202" i="7"/>
  <c r="AP202" i="7"/>
  <c r="BB202" i="7"/>
  <c r="AS154" i="7"/>
  <c r="BB154" i="7"/>
  <c r="AP154" i="7"/>
  <c r="BB161" i="7"/>
  <c r="AS161" i="7"/>
  <c r="AP161" i="7"/>
  <c r="AS98" i="7"/>
  <c r="BB98" i="7"/>
  <c r="AP98" i="7"/>
  <c r="BE94" i="7"/>
  <c r="BC94" i="7"/>
  <c r="AQ94" i="7"/>
  <c r="BB207" i="7"/>
  <c r="AS207" i="7"/>
  <c r="AP207" i="7"/>
  <c r="BE91" i="7"/>
  <c r="AQ91" i="7"/>
  <c r="BC91" i="7"/>
  <c r="BB185" i="7"/>
  <c r="AS185" i="7"/>
  <c r="AP185" i="7"/>
  <c r="A100" i="2" l="1" a="1"/>
  <c r="A100" i="2" s="1"/>
  <c r="A98" i="2" a="1"/>
  <c r="A98" i="2" s="1"/>
  <c r="A96" i="2" a="1"/>
  <c r="A96" i="2" s="1"/>
  <c r="A94" i="2" a="1"/>
  <c r="A94" i="2" s="1"/>
  <c r="A92" i="2" a="1"/>
  <c r="A92" i="2" s="1"/>
  <c r="A90" i="2" a="1"/>
  <c r="A90" i="2" s="1"/>
  <c r="A88" i="2" a="1"/>
  <c r="A88" i="2" s="1"/>
  <c r="A86" i="2" a="1"/>
  <c r="A86" i="2" s="1"/>
  <c r="B83" i="2" a="1"/>
  <c r="B83" i="2" s="1"/>
  <c r="B82" i="2" a="1"/>
  <c r="B82" i="2" s="1"/>
  <c r="B81" i="2" a="1"/>
  <c r="B81" i="2" s="1"/>
  <c r="B80" i="2" a="1"/>
  <c r="B80" i="2" s="1"/>
  <c r="B79" i="2" a="1"/>
  <c r="B79" i="2" s="1"/>
  <c r="B78" i="2" a="1"/>
  <c r="B78" i="2" s="1"/>
  <c r="B77" i="2" a="1"/>
  <c r="B77" i="2" s="1"/>
  <c r="B76" i="2" a="1"/>
  <c r="B76" i="2" s="1"/>
  <c r="B75" i="2" a="1"/>
  <c r="B75" i="2" s="1"/>
  <c r="A74" i="2" a="1"/>
  <c r="A74" i="2" s="1"/>
  <c r="A73" i="2" a="1"/>
  <c r="A73" i="2" s="1"/>
  <c r="A72" i="2" a="1"/>
  <c r="A72" i="2" s="1"/>
  <c r="A71" i="2" a="1"/>
  <c r="A71" i="2" s="1"/>
  <c r="A70" i="2" a="1"/>
  <c r="A70" i="2" s="1"/>
  <c r="A69" i="2" a="1"/>
  <c r="A69" i="2" s="1"/>
  <c r="A68" i="2" a="1"/>
  <c r="A68" i="2" s="1"/>
  <c r="A67" i="2" a="1"/>
  <c r="A67" i="2" s="1"/>
  <c r="A66" i="2" a="1"/>
  <c r="A66" i="2" s="1"/>
  <c r="A65" i="2" a="1"/>
  <c r="A65" i="2" s="1"/>
  <c r="A64" i="2" a="1"/>
  <c r="A64" i="2" s="1"/>
  <c r="A63" i="2" a="1"/>
  <c r="A63" i="2" s="1"/>
  <c r="A62" i="2" a="1"/>
  <c r="A62" i="2" s="1"/>
  <c r="A61" i="2" a="1"/>
  <c r="A61" i="2" s="1"/>
  <c r="D99" i="2" a="1"/>
  <c r="D99" i="2" s="1"/>
  <c r="D97" i="2" a="1"/>
  <c r="D97" i="2" s="1"/>
  <c r="D95" i="2" a="1"/>
  <c r="D95" i="2" s="1"/>
  <c r="D93" i="2" a="1"/>
  <c r="D93" i="2" s="1"/>
  <c r="D91" i="2" a="1"/>
  <c r="D91" i="2" s="1"/>
  <c r="D89" i="2" a="1"/>
  <c r="D89" i="2" s="1"/>
  <c r="D87" i="2" a="1"/>
  <c r="D87" i="2" s="1"/>
  <c r="D85" i="2" a="1"/>
  <c r="D85" i="2" s="1"/>
  <c r="A83" i="2" a="1"/>
  <c r="A83" i="2" s="1"/>
  <c r="A82" i="2" a="1"/>
  <c r="A82" i="2" s="1"/>
  <c r="A81" i="2" a="1"/>
  <c r="A81" i="2" s="1"/>
  <c r="A80" i="2" a="1"/>
  <c r="A80" i="2" s="1"/>
  <c r="A79" i="2" a="1"/>
  <c r="A79" i="2" s="1"/>
  <c r="A78" i="2" a="1"/>
  <c r="A78" i="2" s="1"/>
  <c r="A77" i="2" a="1"/>
  <c r="A77" i="2" s="1"/>
  <c r="A76" i="2" a="1"/>
  <c r="A76" i="2" s="1"/>
  <c r="A75" i="2" a="1"/>
  <c r="A75" i="2" s="1"/>
  <c r="C99" i="2" a="1"/>
  <c r="C99" i="2" s="1"/>
  <c r="C97" i="2" a="1"/>
  <c r="C97" i="2" s="1"/>
  <c r="C95" i="2" a="1"/>
  <c r="C95" i="2" s="1"/>
  <c r="C93" i="2" a="1"/>
  <c r="C93" i="2" s="1"/>
  <c r="C91" i="2" a="1"/>
  <c r="C91" i="2" s="1"/>
  <c r="C89" i="2" a="1"/>
  <c r="C89" i="2" s="1"/>
  <c r="C87" i="2" a="1"/>
  <c r="C87" i="2" s="1"/>
  <c r="C85" i="2" a="1"/>
  <c r="C85" i="2" s="1"/>
  <c r="B99" i="2" a="1"/>
  <c r="B99" i="2" s="1"/>
  <c r="B97" i="2" a="1"/>
  <c r="B97" i="2" s="1"/>
  <c r="B95" i="2" a="1"/>
  <c r="B95" i="2" s="1"/>
  <c r="B93" i="2" a="1"/>
  <c r="B93" i="2" s="1"/>
  <c r="B91" i="2" a="1"/>
  <c r="B91" i="2" s="1"/>
  <c r="B89" i="2" a="1"/>
  <c r="B89" i="2" s="1"/>
  <c r="B87" i="2" a="1"/>
  <c r="B87" i="2" s="1"/>
  <c r="B85" i="2" a="1"/>
  <c r="B85" i="2" s="1"/>
  <c r="A99" i="2" a="1"/>
  <c r="A99" i="2" s="1"/>
  <c r="D100" i="2" a="1"/>
  <c r="D100" i="2" s="1"/>
  <c r="D98" i="2" a="1"/>
  <c r="D98" i="2" s="1"/>
  <c r="D96" i="2" a="1"/>
  <c r="D96" i="2" s="1"/>
  <c r="D94" i="2" a="1"/>
  <c r="D94" i="2" s="1"/>
  <c r="D92" i="2" a="1"/>
  <c r="D92" i="2" s="1"/>
  <c r="D90" i="2" a="1"/>
  <c r="D90" i="2" s="1"/>
  <c r="D88" i="2" a="1"/>
  <c r="D88" i="2" s="1"/>
  <c r="D86" i="2" a="1"/>
  <c r="D86" i="2" s="1"/>
  <c r="A84" i="2" a="1"/>
  <c r="A84" i="2" s="1"/>
  <c r="D74" i="2" a="1"/>
  <c r="D74" i="2" s="1"/>
  <c r="D73" i="2" a="1"/>
  <c r="D73" i="2" s="1"/>
  <c r="D72" i="2" a="1"/>
  <c r="D72" i="2" s="1"/>
  <c r="D71" i="2" a="1"/>
  <c r="D71" i="2" s="1"/>
  <c r="D70" i="2" a="1"/>
  <c r="D70" i="2" s="1"/>
  <c r="D69" i="2" a="1"/>
  <c r="D69" i="2" s="1"/>
  <c r="D68" i="2" a="1"/>
  <c r="D68" i="2" s="1"/>
  <c r="D67" i="2" a="1"/>
  <c r="D67" i="2" s="1"/>
  <c r="D66" i="2" a="1"/>
  <c r="D66" i="2" s="1"/>
  <c r="D65" i="2" a="1"/>
  <c r="D65" i="2" s="1"/>
  <c r="D64" i="2" a="1"/>
  <c r="D64" i="2" s="1"/>
  <c r="D63" i="2" a="1"/>
  <c r="D63" i="2" s="1"/>
  <c r="D62" i="2" a="1"/>
  <c r="D62" i="2" s="1"/>
  <c r="D61" i="2" a="1"/>
  <c r="D61" i="2" s="1"/>
  <c r="C100" i="2" a="1"/>
  <c r="C100" i="2" s="1"/>
  <c r="C98" i="2" a="1"/>
  <c r="C98" i="2" s="1"/>
  <c r="C96" i="2" a="1"/>
  <c r="C96" i="2" s="1"/>
  <c r="C94" i="2" a="1"/>
  <c r="C94" i="2" s="1"/>
  <c r="C92" i="2" a="1"/>
  <c r="C92" i="2" s="1"/>
  <c r="C90" i="2" a="1"/>
  <c r="C90" i="2" s="1"/>
  <c r="C88" i="2" a="1"/>
  <c r="C88" i="2" s="1"/>
  <c r="C86" i="2" a="1"/>
  <c r="C86" i="2" s="1"/>
  <c r="D83" i="2" a="1"/>
  <c r="D83" i="2" s="1"/>
  <c r="D82" i="2" a="1"/>
  <c r="D82" i="2" s="1"/>
  <c r="D81" i="2" a="1"/>
  <c r="D81" i="2" s="1"/>
  <c r="D80" i="2" a="1"/>
  <c r="D80" i="2" s="1"/>
  <c r="D79" i="2" a="1"/>
  <c r="D79" i="2" s="1"/>
  <c r="D78" i="2" a="1"/>
  <c r="D78" i="2" s="1"/>
  <c r="D77" i="2" a="1"/>
  <c r="D77" i="2" s="1"/>
  <c r="D76" i="2" a="1"/>
  <c r="D76" i="2" s="1"/>
  <c r="D75" i="2" a="1"/>
  <c r="D75" i="2" s="1"/>
  <c r="C74" i="2" a="1"/>
  <c r="C74" i="2" s="1"/>
  <c r="C73" i="2" a="1"/>
  <c r="C73" i="2" s="1"/>
  <c r="C72" i="2" a="1"/>
  <c r="C72" i="2" s="1"/>
  <c r="C71" i="2" a="1"/>
  <c r="C71" i="2" s="1"/>
  <c r="C70" i="2" a="1"/>
  <c r="C70" i="2" s="1"/>
  <c r="C69" i="2" a="1"/>
  <c r="C69" i="2" s="1"/>
  <c r="C68" i="2" a="1"/>
  <c r="C68" i="2" s="1"/>
  <c r="C67" i="2" a="1"/>
  <c r="C67" i="2" s="1"/>
  <c r="C66" i="2" a="1"/>
  <c r="C66" i="2" s="1"/>
  <c r="C65" i="2" a="1"/>
  <c r="C65" i="2" s="1"/>
  <c r="C64" i="2" a="1"/>
  <c r="C64" i="2" s="1"/>
  <c r="C63" i="2" a="1"/>
  <c r="C63" i="2" s="1"/>
  <c r="C62" i="2" a="1"/>
  <c r="C62" i="2" s="1"/>
  <c r="C61" i="2" a="1"/>
  <c r="C61" i="2" s="1"/>
  <c r="B100" i="2" a="1"/>
  <c r="B100" i="2" s="1"/>
  <c r="B98" i="2" a="1"/>
  <c r="B98" i="2" s="1"/>
  <c r="B96" i="2" a="1"/>
  <c r="B96" i="2" s="1"/>
  <c r="B94" i="2" a="1"/>
  <c r="B94" i="2" s="1"/>
  <c r="B92" i="2" a="1"/>
  <c r="B92" i="2" s="1"/>
  <c r="B90" i="2" a="1"/>
  <c r="B90" i="2" s="1"/>
  <c r="B88" i="2" a="1"/>
  <c r="B88" i="2" s="1"/>
  <c r="B86" i="2" a="1"/>
  <c r="B86" i="2" s="1"/>
  <c r="C83" i="2" a="1"/>
  <c r="C83" i="2" s="1"/>
  <c r="C82" i="2" a="1"/>
  <c r="C82" i="2" s="1"/>
  <c r="C81" i="2" a="1"/>
  <c r="C81" i="2" s="1"/>
  <c r="C80" i="2" a="1"/>
  <c r="C80" i="2" s="1"/>
  <c r="C79" i="2" a="1"/>
  <c r="C79" i="2" s="1"/>
  <c r="C78" i="2" a="1"/>
  <c r="C78" i="2" s="1"/>
  <c r="B72" i="2" a="1"/>
  <c r="B72" i="2" s="1"/>
  <c r="A87" i="2" a="1"/>
  <c r="A87" i="2" s="1"/>
  <c r="C76" i="2" a="1"/>
  <c r="C76" i="2" s="1"/>
  <c r="A97" i="2" a="1"/>
  <c r="A97" i="2" s="1"/>
  <c r="A91" i="2" a="1"/>
  <c r="A91" i="2" s="1"/>
  <c r="A95" i="2" a="1"/>
  <c r="A95" i="2" s="1"/>
  <c r="B74" i="2" a="1"/>
  <c r="B74" i="2" s="1"/>
  <c r="C77" i="2" a="1"/>
  <c r="C77" i="2" s="1"/>
  <c r="C75" i="2" a="1"/>
  <c r="C75" i="2" s="1"/>
  <c r="B73" i="2" a="1"/>
  <c r="B73" i="2" s="1"/>
  <c r="B71" i="2" a="1"/>
  <c r="B71" i="2" s="1"/>
  <c r="B69" i="2" a="1"/>
  <c r="B69" i="2" s="1"/>
  <c r="B67" i="2" a="1"/>
  <c r="B67" i="2" s="1"/>
  <c r="B65" i="2" a="1"/>
  <c r="B65" i="2" s="1"/>
  <c r="B63" i="2" a="1"/>
  <c r="B63" i="2" s="1"/>
  <c r="B61" i="2" a="1"/>
  <c r="B61" i="2" s="1"/>
  <c r="B70" i="2" a="1"/>
  <c r="B70" i="2" s="1"/>
  <c r="A85" i="2" a="1"/>
  <c r="A85" i="2" s="1"/>
  <c r="B64" i="2" a="1"/>
  <c r="B64" i="2" s="1"/>
  <c r="B68" i="2" a="1"/>
  <c r="B68" i="2" s="1"/>
  <c r="A89" i="2" a="1"/>
  <c r="A89" i="2" s="1"/>
  <c r="A93" i="2" a="1"/>
  <c r="A93" i="2" s="1"/>
  <c r="B62" i="2" a="1"/>
  <c r="B62" i="2" s="1"/>
  <c r="B66" i="2" a="1"/>
  <c r="B66" i="2" s="1"/>
  <c r="D57" i="2" a="1"/>
  <c r="D57" i="2" s="1"/>
  <c r="D56" i="2" a="1"/>
  <c r="D56" i="2" s="1"/>
  <c r="D55" i="2" a="1"/>
  <c r="D55" i="2" s="1"/>
  <c r="D54" i="2" a="1"/>
  <c r="D54" i="2" s="1"/>
  <c r="D53" i="2" a="1"/>
  <c r="D53" i="2" s="1"/>
  <c r="D52" i="2" a="1"/>
  <c r="D52" i="2" s="1"/>
  <c r="D51" i="2" a="1"/>
  <c r="D51" i="2" s="1"/>
  <c r="D50" i="2" a="1"/>
  <c r="D50" i="2" s="1"/>
  <c r="D49" i="2" a="1"/>
  <c r="D49" i="2" s="1"/>
  <c r="D48" i="2" a="1"/>
  <c r="D48" i="2" s="1"/>
  <c r="D47" i="2" a="1"/>
  <c r="D47" i="2" s="1"/>
  <c r="D46" i="2" a="1"/>
  <c r="D46" i="2" s="1"/>
  <c r="C57" i="2" a="1"/>
  <c r="C57" i="2" s="1"/>
  <c r="C56" i="2" a="1"/>
  <c r="C56" i="2" s="1"/>
  <c r="C55" i="2" a="1"/>
  <c r="C55" i="2" s="1"/>
  <c r="C54" i="2" a="1"/>
  <c r="C54" i="2" s="1"/>
  <c r="C53" i="2" a="1"/>
  <c r="C53" i="2" s="1"/>
  <c r="C52" i="2" a="1"/>
  <c r="C52" i="2" s="1"/>
  <c r="C51" i="2" a="1"/>
  <c r="C51" i="2" s="1"/>
  <c r="C50" i="2" a="1"/>
  <c r="C50" i="2" s="1"/>
  <c r="C49" i="2" a="1"/>
  <c r="C49" i="2" s="1"/>
  <c r="C48" i="2" a="1"/>
  <c r="C48" i="2" s="1"/>
  <c r="C47" i="2" a="1"/>
  <c r="C47" i="2" s="1"/>
  <c r="C46" i="2" a="1"/>
  <c r="C46" i="2" s="1"/>
  <c r="B57" i="2" a="1"/>
  <c r="B57" i="2" s="1"/>
  <c r="B56" i="2" a="1"/>
  <c r="B56" i="2" s="1"/>
  <c r="B55" i="2" a="1"/>
  <c r="B55" i="2" s="1"/>
  <c r="B54" i="2" a="1"/>
  <c r="B54" i="2" s="1"/>
  <c r="B53" i="2" a="1"/>
  <c r="B53" i="2" s="1"/>
  <c r="B52" i="2" a="1"/>
  <c r="B52" i="2" s="1"/>
  <c r="B51" i="2" a="1"/>
  <c r="B51" i="2" s="1"/>
  <c r="B50" i="2" a="1"/>
  <c r="B50" i="2" s="1"/>
  <c r="B49" i="2" a="1"/>
  <c r="B49" i="2" s="1"/>
  <c r="B48" i="2" a="1"/>
  <c r="B48" i="2" s="1"/>
  <c r="B47" i="2" a="1"/>
  <c r="B47" i="2" s="1"/>
  <c r="B46" i="2" a="1"/>
  <c r="B46" i="2" s="1"/>
  <c r="C45" i="2" a="1"/>
  <c r="C45" i="2" s="1"/>
  <c r="C44" i="2" a="1"/>
  <c r="C44" i="2" s="1"/>
  <c r="C43" i="2" a="1"/>
  <c r="C43" i="2" s="1"/>
  <c r="A56" i="2" a="1"/>
  <c r="A56" i="2" s="1"/>
  <c r="A54" i="2" a="1"/>
  <c r="A54" i="2" s="1"/>
  <c r="A52" i="2" a="1"/>
  <c r="A52" i="2" s="1"/>
  <c r="A50" i="2" a="1"/>
  <c r="A50" i="2" s="1"/>
  <c r="B45" i="2" a="1"/>
  <c r="B45" i="2" s="1"/>
  <c r="B44" i="2" a="1"/>
  <c r="B44" i="2" s="1"/>
  <c r="B43" i="2" a="1"/>
  <c r="B43" i="2" s="1"/>
  <c r="A48" i="2" a="1"/>
  <c r="A48" i="2" s="1"/>
  <c r="A45" i="2" a="1"/>
  <c r="A45" i="2" s="1"/>
  <c r="A44" i="2" a="1"/>
  <c r="A44" i="2" s="1"/>
  <c r="A43" i="2" a="1"/>
  <c r="A43" i="2" s="1"/>
  <c r="A46" i="2" a="1"/>
  <c r="A46" i="2" s="1"/>
  <c r="D45" i="2" a="1"/>
  <c r="D45" i="2" s="1"/>
  <c r="D43" i="2" a="1"/>
  <c r="D43" i="2" s="1"/>
  <c r="A57" i="2" a="1"/>
  <c r="A57" i="2" s="1"/>
  <c r="A55" i="2" a="1"/>
  <c r="A55" i="2" s="1"/>
  <c r="A53" i="2" a="1"/>
  <c r="A53" i="2" s="1"/>
  <c r="A51" i="2" a="1"/>
  <c r="A51" i="2" s="1"/>
  <c r="A49" i="2" a="1"/>
  <c r="A49" i="2" s="1"/>
  <c r="D44" i="2" a="1"/>
  <c r="D44" i="2" s="1"/>
  <c r="A47" i="2" a="1"/>
  <c r="A47" i="2" s="1"/>
  <c r="G39" i="2" a="1"/>
  <c r="G39" i="2" s="1"/>
  <c r="H39" i="2" a="1"/>
  <c r="H39" i="2" s="1"/>
  <c r="F39" i="2" a="1"/>
  <c r="F39" i="2" s="1"/>
  <c r="G37" i="2" a="1"/>
  <c r="G37" i="2" s="1"/>
  <c r="G29" i="2" a="1"/>
  <c r="G29" i="2" s="1"/>
  <c r="H37" i="2" a="1"/>
  <c r="H37" i="2" s="1"/>
  <c r="F37" i="2" a="1"/>
  <c r="F37" i="2" s="1"/>
  <c r="G25" i="2" a="1"/>
  <c r="G25" i="2" s="1"/>
  <c r="I39" i="2" a="1"/>
  <c r="I39" i="2" s="1"/>
  <c r="H35" i="2" a="1"/>
  <c r="H35" i="2" s="1"/>
  <c r="F35" i="2" a="1"/>
  <c r="F35" i="2" s="1"/>
  <c r="H38" i="2" a="1"/>
  <c r="H38" i="2" s="1"/>
  <c r="I37" i="2" a="1"/>
  <c r="I37" i="2" s="1"/>
  <c r="H33" i="2" a="1"/>
  <c r="H33" i="2" s="1"/>
  <c r="F33" i="2" a="1"/>
  <c r="F33" i="2" s="1"/>
  <c r="H36" i="2" a="1"/>
  <c r="H36" i="2" s="1"/>
  <c r="I35" i="2" a="1"/>
  <c r="I35" i="2" s="1"/>
  <c r="H32" i="2" a="1"/>
  <c r="H32" i="2" s="1"/>
  <c r="F32" i="2" a="1"/>
  <c r="F32" i="2" s="1"/>
  <c r="H34" i="2" a="1"/>
  <c r="H34" i="2" s="1"/>
  <c r="I33" i="2" a="1"/>
  <c r="I33" i="2" s="1"/>
  <c r="H31" i="2" a="1"/>
  <c r="H31" i="2" s="1"/>
  <c r="F31" i="2" a="1"/>
  <c r="F31" i="2" s="1"/>
  <c r="I36" i="2" a="1"/>
  <c r="I36" i="2" s="1"/>
  <c r="G32" i="2" a="1"/>
  <c r="G32" i="2" s="1"/>
  <c r="I32" i="2" a="1"/>
  <c r="I32" i="2" s="1"/>
  <c r="H30" i="2" a="1"/>
  <c r="H30" i="2" s="1"/>
  <c r="F30" i="2" a="1"/>
  <c r="F30" i="2" s="1"/>
  <c r="I29" i="2" a="1"/>
  <c r="I29" i="2" s="1"/>
  <c r="G26" i="2" a="1"/>
  <c r="G26" i="2" s="1"/>
  <c r="F34" i="2" a="1"/>
  <c r="F34" i="2" s="1"/>
  <c r="I38" i="2" a="1"/>
  <c r="I38" i="2" s="1"/>
  <c r="I31" i="2" a="1"/>
  <c r="I31" i="2" s="1"/>
  <c r="H29" i="2" a="1"/>
  <c r="H29" i="2" s="1"/>
  <c r="F29" i="2" a="1"/>
  <c r="F29" i="2" s="1"/>
  <c r="H27" i="2" a="1"/>
  <c r="H27" i="2" s="1"/>
  <c r="G38" i="2" a="1"/>
  <c r="G38" i="2" s="1"/>
  <c r="I30" i="2" a="1"/>
  <c r="I30" i="2" s="1"/>
  <c r="H28" i="2" a="1"/>
  <c r="H28" i="2" s="1"/>
  <c r="F28" i="2" a="1"/>
  <c r="F28" i="2" s="1"/>
  <c r="F27" i="2" a="1"/>
  <c r="F27" i="2" s="1"/>
  <c r="F36" i="2" a="1"/>
  <c r="F36" i="2" s="1"/>
  <c r="G35" i="2" a="1"/>
  <c r="G35" i="2" s="1"/>
  <c r="G36" i="2" a="1"/>
  <c r="G36" i="2" s="1"/>
  <c r="G34" i="2" a="1"/>
  <c r="G34" i="2" s="1"/>
  <c r="I28" i="2" a="1"/>
  <c r="I28" i="2" s="1"/>
  <c r="H26" i="2" a="1"/>
  <c r="H26" i="2" s="1"/>
  <c r="F26" i="2" a="1"/>
  <c r="F26" i="2" s="1"/>
  <c r="G31" i="2" a="1"/>
  <c r="G31" i="2" s="1"/>
  <c r="G28" i="2" a="1"/>
  <c r="G28" i="2" s="1"/>
  <c r="I27" i="2" a="1"/>
  <c r="I27" i="2" s="1"/>
  <c r="H25" i="2" a="1"/>
  <c r="H25" i="2" s="1"/>
  <c r="F25" i="2" a="1"/>
  <c r="F25" i="2" s="1"/>
  <c r="G30" i="2" a="1"/>
  <c r="G30" i="2" s="1"/>
  <c r="I26" i="2" a="1"/>
  <c r="I26" i="2" s="1"/>
  <c r="G27" i="2" a="1"/>
  <c r="G27" i="2" s="1"/>
  <c r="I34" i="2" a="1"/>
  <c r="I34" i="2" s="1"/>
  <c r="F38" i="2" a="1"/>
  <c r="F38" i="2" s="1"/>
  <c r="I25" i="2" a="1"/>
  <c r="I25" i="2" s="1"/>
  <c r="G33" i="2" a="1"/>
  <c r="G33" i="2" s="1"/>
</calcChain>
</file>

<file path=xl/sharedStrings.xml><?xml version="1.0" encoding="utf-8"?>
<sst xmlns="http://schemas.openxmlformats.org/spreadsheetml/2006/main" count="5494" uniqueCount="1595">
  <si>
    <t>Nordic Bird Race 2026 instructions</t>
  </si>
  <si>
    <t>1</t>
  </si>
  <si>
    <t>Use one country tab per team: Denmark, Norway, Finland, and Sweden.</t>
  </si>
  <si>
    <t>2</t>
  </si>
  <si>
    <t>The two left columns list the species in English and the local language for that country.</t>
  </si>
  <si>
    <t>3</t>
  </si>
  <si>
    <t>Write each participant's name in row 4 of their country tab. Use one column per participant.</t>
  </si>
  <si>
    <t>4</t>
  </si>
  <si>
    <t>For each species seen, enter a date, x, or a short note in the participant's column. Any non-empty cell counts as seen.</t>
  </si>
  <si>
    <t>5</t>
  </si>
  <si>
    <t>The Fun stats tab updates high scores for countries, observers, most shared species, rare species seen by fewer than 3 observers, and species seen in all four countries.</t>
  </si>
  <si>
    <t>6</t>
  </si>
  <si>
    <t>Pictures from the race can be uploaded in the drive folder "Pictures".</t>
  </si>
  <si>
    <t>7</t>
  </si>
  <si>
    <t>Do not add new species to the species list. Please write if you see any species thats not in the list in the box below.</t>
  </si>
  <si>
    <t>Species that are missing in the species list:</t>
  </si>
  <si>
    <t>Seen by:</t>
  </si>
  <si>
    <t>Nordic Bird Race 2026</t>
  </si>
  <si>
    <t>Live high scores. Fill the country tabs; this page updates for Nordic Bird Race 2026.</t>
  </si>
  <si>
    <t>Total species</t>
  </si>
  <si>
    <t>Active observers</t>
  </si>
  <si>
    <t>All-country species</t>
  </si>
  <si>
    <t>Rare species</t>
  </si>
  <si>
    <t>Leading country</t>
  </si>
  <si>
    <t>Country high score - species recorded by each country</t>
  </si>
  <si>
    <t>Observer high score - species and rare species per person</t>
  </si>
  <si>
    <t>Country</t>
  </si>
  <si>
    <t>Species</t>
  </si>
  <si>
    <t>Observers</t>
  </si>
  <si>
    <t>Species / observer</t>
  </si>
  <si>
    <t>Observer</t>
  </si>
  <si>
    <t>Rare species &lt;3</t>
  </si>
  <si>
    <t>Denmark</t>
  </si>
  <si>
    <t>Norway</t>
  </si>
  <si>
    <t>Finland</t>
  </si>
  <si>
    <t>Sweden</t>
  </si>
  <si>
    <t>Observer(s)</t>
  </si>
  <si>
    <t>Total observers</t>
  </si>
  <si>
    <t>Rare species high score - most rare species per person</t>
  </si>
  <si>
    <t>Most shared species - seen by the most observers</t>
  </si>
  <si>
    <t>Rare species - seen by fewer than 3 observers</t>
  </si>
  <si>
    <t>Countries</t>
  </si>
  <si>
    <t>Seen in</t>
  </si>
  <si>
    <t>Rare species (&lt;3 observers)</t>
  </si>
  <si>
    <t>All-country species - recorded in Denmark, Norway, Finland, and Sweden</t>
  </si>
  <si>
    <t>Little stint</t>
  </si>
  <si>
    <t>Nordic Bird Race 2026 - Denmark</t>
  </si>
  <si>
    <t>Write participant names in row 4. Mark species with a date, x, or any short note in that person's column. The dashboard counts every non-empty sighting cell.</t>
  </si>
  <si>
    <t>English name</t>
  </si>
  <si>
    <t>Danish name</t>
  </si>
  <si>
    <t>Seen by</t>
  </si>
  <si>
    <t>Unique in country</t>
  </si>
  <si>
    <t>Mute swan</t>
  </si>
  <si>
    <t>knopsvane</t>
  </si>
  <si>
    <t>Tundra swan</t>
  </si>
  <si>
    <t>pibesvane</t>
  </si>
  <si>
    <t>Whooper swan</t>
  </si>
  <si>
    <t>sangsvane</t>
  </si>
  <si>
    <t>Tundra bean goose</t>
  </si>
  <si>
    <t>tundrasædgås</t>
  </si>
  <si>
    <t>Pink-footed goose</t>
  </si>
  <si>
    <t>kortnæbbet gås</t>
  </si>
  <si>
    <t>Taiga bean goose</t>
  </si>
  <si>
    <t>tajgasædgås</t>
  </si>
  <si>
    <t>Greater white-fronted goose</t>
  </si>
  <si>
    <t>blisgås</t>
  </si>
  <si>
    <t>Lesser white-fronted goose</t>
  </si>
  <si>
    <t>dværggås</t>
  </si>
  <si>
    <t>Greylag goose</t>
  </si>
  <si>
    <t>grågås</t>
  </si>
  <si>
    <t>Canada goose</t>
  </si>
  <si>
    <t>canadagås</t>
  </si>
  <si>
    <t>Barnacle goose</t>
  </si>
  <si>
    <t>bramgås</t>
  </si>
  <si>
    <t>Brant goose</t>
  </si>
  <si>
    <t>knortegås</t>
  </si>
  <si>
    <t>Red-breasted goose</t>
  </si>
  <si>
    <t>rødhalset gås</t>
  </si>
  <si>
    <t>Ruddy shelduck</t>
  </si>
  <si>
    <t>rustand</t>
  </si>
  <si>
    <t>Common shelduck</t>
  </si>
  <si>
    <t>gravand</t>
  </si>
  <si>
    <t>Eurasian wigeon</t>
  </si>
  <si>
    <t>pibeand</t>
  </si>
  <si>
    <t>Gadwall</t>
  </si>
  <si>
    <t>knarand</t>
  </si>
  <si>
    <t>Green-winged teal</t>
  </si>
  <si>
    <t>amerikansk krikand</t>
  </si>
  <si>
    <t>Mallard</t>
  </si>
  <si>
    <t>gråand</t>
  </si>
  <si>
    <t>Northern pintail</t>
  </si>
  <si>
    <t>spidsand</t>
  </si>
  <si>
    <t>Garganey</t>
  </si>
  <si>
    <t>atlingand</t>
  </si>
  <si>
    <t>Northern shoveler</t>
  </si>
  <si>
    <t>skeand</t>
  </si>
  <si>
    <t>Common pochard</t>
  </si>
  <si>
    <t>taffeland</t>
  </si>
  <si>
    <t>Tufted duck</t>
  </si>
  <si>
    <t>troldand</t>
  </si>
  <si>
    <t>Greater scaup</t>
  </si>
  <si>
    <t>bjergand</t>
  </si>
  <si>
    <t>Common eider</t>
  </si>
  <si>
    <t>ederfugl</t>
  </si>
  <si>
    <t>King eider</t>
  </si>
  <si>
    <t>kongeederfugl</t>
  </si>
  <si>
    <t>Steller's eider</t>
  </si>
  <si>
    <t>stellersand</t>
  </si>
  <si>
    <t>Long-tailed duck</t>
  </si>
  <si>
    <t>havlit</t>
  </si>
  <si>
    <t>Common scoter</t>
  </si>
  <si>
    <t>sortand</t>
  </si>
  <si>
    <t>Velvet scoter</t>
  </si>
  <si>
    <t>fløjlsand</t>
  </si>
  <si>
    <t>Common goldeneye</t>
  </si>
  <si>
    <t>hvinand</t>
  </si>
  <si>
    <t>Smew</t>
  </si>
  <si>
    <t>lille skallesluger</t>
  </si>
  <si>
    <t>Red-breasted merganser</t>
  </si>
  <si>
    <t>toppet skallesluger</t>
  </si>
  <si>
    <t>Common merganser</t>
  </si>
  <si>
    <t>stor skallesluger</t>
  </si>
  <si>
    <t>Hazel grouse</t>
  </si>
  <si>
    <t>Willow ptarmigan</t>
  </si>
  <si>
    <t>Rock ptarmigan</t>
  </si>
  <si>
    <t>Black grouse</t>
  </si>
  <si>
    <t>urfugl</t>
  </si>
  <si>
    <t>Western capercaillie</t>
  </si>
  <si>
    <t>Grey partridge</t>
  </si>
  <si>
    <t>agerhøne</t>
  </si>
  <si>
    <t>Common quail</t>
  </si>
  <si>
    <t>vagtel</t>
  </si>
  <si>
    <t>Common pheasant</t>
  </si>
  <si>
    <t>fasan</t>
  </si>
  <si>
    <t>Red-throated loon</t>
  </si>
  <si>
    <t>rødstrubet lom</t>
  </si>
  <si>
    <t>Black-throated loon</t>
  </si>
  <si>
    <t>sortstrubet lom</t>
  </si>
  <si>
    <t>Common loon</t>
  </si>
  <si>
    <t>islom</t>
  </si>
  <si>
    <t>Yellow-billed loon</t>
  </si>
  <si>
    <t>hvidnæbbet lom</t>
  </si>
  <si>
    <t>Little grebe</t>
  </si>
  <si>
    <t>lille lappedykker</t>
  </si>
  <si>
    <t>Great crested grebe</t>
  </si>
  <si>
    <t>toppet lappedykker</t>
  </si>
  <si>
    <t>Red-necked grebe</t>
  </si>
  <si>
    <t>gråstrubet lappedykker</t>
  </si>
  <si>
    <t>Horned grebe</t>
  </si>
  <si>
    <t>nordisk lappedykker</t>
  </si>
  <si>
    <t>Black-necked grebe</t>
  </si>
  <si>
    <t>sorthalset lappedykker</t>
  </si>
  <si>
    <t>Northern fulmar</t>
  </si>
  <si>
    <t>mallemuk</t>
  </si>
  <si>
    <t>Sooty shearwater</t>
  </si>
  <si>
    <t>sodfarvet skråpe</t>
  </si>
  <si>
    <t>Manx shearwater</t>
  </si>
  <si>
    <t>almindelig skråpe</t>
  </si>
  <si>
    <t>Leach's storm petrel</t>
  </si>
  <si>
    <t>stor stormsvale</t>
  </si>
  <si>
    <t>Northern gannet</t>
  </si>
  <si>
    <t>sule</t>
  </si>
  <si>
    <t>Great cormorant</t>
  </si>
  <si>
    <t>skarv</t>
  </si>
  <si>
    <t>European shag</t>
  </si>
  <si>
    <t>topskarv</t>
  </si>
  <si>
    <t>Eurasian bittern</t>
  </si>
  <si>
    <t>rørdrum</t>
  </si>
  <si>
    <t>Little egret</t>
  </si>
  <si>
    <t>silkehejre</t>
  </si>
  <si>
    <t>Great egret</t>
  </si>
  <si>
    <t>sølvhejre</t>
  </si>
  <si>
    <t>Grey heron</t>
  </si>
  <si>
    <t>fiskehejre</t>
  </si>
  <si>
    <t>Black stork</t>
  </si>
  <si>
    <t>sort stork</t>
  </si>
  <si>
    <t>White stork</t>
  </si>
  <si>
    <t>hvid stork</t>
  </si>
  <si>
    <t>European honey buzzard</t>
  </si>
  <si>
    <t>hvepsevåge</t>
  </si>
  <si>
    <t>Black kite</t>
  </si>
  <si>
    <t>sort glente</t>
  </si>
  <si>
    <t>Red kite</t>
  </si>
  <si>
    <t>rød glente</t>
  </si>
  <si>
    <t>White-tailed eagle</t>
  </si>
  <si>
    <t>havørn</t>
  </si>
  <si>
    <t>Eurasian marsh harrier</t>
  </si>
  <si>
    <t>rørhøg</t>
  </si>
  <si>
    <t>Hen harrier</t>
  </si>
  <si>
    <t>blå kærhøg</t>
  </si>
  <si>
    <t>Pallid harrier</t>
  </si>
  <si>
    <t>steppehøg</t>
  </si>
  <si>
    <t>Montagu's harrier</t>
  </si>
  <si>
    <t>hedehøg</t>
  </si>
  <si>
    <t>Eurasian goshawk</t>
  </si>
  <si>
    <t>Eurasian sparrowhawk</t>
  </si>
  <si>
    <t>spurvehøg</t>
  </si>
  <si>
    <t>Common buzzard</t>
  </si>
  <si>
    <t>musvåge</t>
  </si>
  <si>
    <t>Rough-legged hawk</t>
  </si>
  <si>
    <t>fjeldvåge</t>
  </si>
  <si>
    <t>Golden eagle</t>
  </si>
  <si>
    <t>kongeørn</t>
  </si>
  <si>
    <t>Osprey</t>
  </si>
  <si>
    <t>fiskeørn</t>
  </si>
  <si>
    <t>Common kestrel</t>
  </si>
  <si>
    <t>tårnfalk</t>
  </si>
  <si>
    <t>Red-footed falcon</t>
  </si>
  <si>
    <t>aftenfalk</t>
  </si>
  <si>
    <t>Merlin</t>
  </si>
  <si>
    <t>dværgfalk</t>
  </si>
  <si>
    <t>Eurasian hobby</t>
  </si>
  <si>
    <t>lærkefalk</t>
  </si>
  <si>
    <t>Gyrfalcon</t>
  </si>
  <si>
    <t>jagtfalk</t>
  </si>
  <si>
    <t>Peregrine falcon</t>
  </si>
  <si>
    <t>vandrefalk</t>
  </si>
  <si>
    <t>Water rail</t>
  </si>
  <si>
    <t>vandrikse</t>
  </si>
  <si>
    <t>Spotted crake</t>
  </si>
  <si>
    <t>plettet rørvagtel</t>
  </si>
  <si>
    <t>Corn crake</t>
  </si>
  <si>
    <t>engsnarre</t>
  </si>
  <si>
    <t>Common moorhen</t>
  </si>
  <si>
    <t>grønbenet rørhøne</t>
  </si>
  <si>
    <t>Eurasian coot</t>
  </si>
  <si>
    <t>blishøne</t>
  </si>
  <si>
    <t>Common crane</t>
  </si>
  <si>
    <t>trane</t>
  </si>
  <si>
    <t>Eurasian oystercatcher</t>
  </si>
  <si>
    <t>strandskade</t>
  </si>
  <si>
    <t>Pied avocet</t>
  </si>
  <si>
    <t>klyde</t>
  </si>
  <si>
    <t>Little ringed plover</t>
  </si>
  <si>
    <t>lille præstekrave</t>
  </si>
  <si>
    <t>Common ringed plover</t>
  </si>
  <si>
    <t>stor præstekrave</t>
  </si>
  <si>
    <t>Kentish plover</t>
  </si>
  <si>
    <t>hvidbrystet præstekrave</t>
  </si>
  <si>
    <t>Eurasian dotterel</t>
  </si>
  <si>
    <t>pomeransfugl</t>
  </si>
  <si>
    <t>European golden plover</t>
  </si>
  <si>
    <t>hjejle</t>
  </si>
  <si>
    <t>Grey plover</t>
  </si>
  <si>
    <t>strandhjejle</t>
  </si>
  <si>
    <t>Northern lapwing</t>
  </si>
  <si>
    <t>vibe</t>
  </si>
  <si>
    <t>Red knot</t>
  </si>
  <si>
    <t>islandsk ryle</t>
  </si>
  <si>
    <t>Sanderling</t>
  </si>
  <si>
    <t>sandløber</t>
  </si>
  <si>
    <t>dværgryle</t>
  </si>
  <si>
    <t>Temminck's stint</t>
  </si>
  <si>
    <t>temmincksryle</t>
  </si>
  <si>
    <t>Pectoral sandpiper</t>
  </si>
  <si>
    <t>stribet ryle</t>
  </si>
  <si>
    <t>Curlew sandpiper</t>
  </si>
  <si>
    <t>krumnæbbet ryle</t>
  </si>
  <si>
    <t>Purple sandpiper</t>
  </si>
  <si>
    <t>sortgrå ryle</t>
  </si>
  <si>
    <t>Dunlin</t>
  </si>
  <si>
    <t>almindelig ryle</t>
  </si>
  <si>
    <t>Broad-billed sandpiper</t>
  </si>
  <si>
    <t>kærløber</t>
  </si>
  <si>
    <t>Ruff</t>
  </si>
  <si>
    <t>brushane</t>
  </si>
  <si>
    <t>Jack snipe</t>
  </si>
  <si>
    <t>enkeltbekkasin</t>
  </si>
  <si>
    <t>Common snipe</t>
  </si>
  <si>
    <t>dobbeltbekkasin</t>
  </si>
  <si>
    <t>Great snipe</t>
  </si>
  <si>
    <t>tredækker</t>
  </si>
  <si>
    <t>Eurasian woodcock</t>
  </si>
  <si>
    <t>skovsneppe</t>
  </si>
  <si>
    <t>Black-tailed godwit</t>
  </si>
  <si>
    <t>stor kobbersneppe</t>
  </si>
  <si>
    <t>Bar-tailed godwit</t>
  </si>
  <si>
    <t>lille kobbersneppe</t>
  </si>
  <si>
    <t>Eurasian whimbrel</t>
  </si>
  <si>
    <t>småspove</t>
  </si>
  <si>
    <t>Eurasian curlew</t>
  </si>
  <si>
    <t>storspove</t>
  </si>
  <si>
    <t>Spotted redshank</t>
  </si>
  <si>
    <t>sortklire</t>
  </si>
  <si>
    <t>Common redshank</t>
  </si>
  <si>
    <t>rødben</t>
  </si>
  <si>
    <t>Marsh sandpiper</t>
  </si>
  <si>
    <t>damklire</t>
  </si>
  <si>
    <t>Common greenshank</t>
  </si>
  <si>
    <t>hvidklire</t>
  </si>
  <si>
    <t>Green sandpiper</t>
  </si>
  <si>
    <t>svaleklire</t>
  </si>
  <si>
    <t>Wood sandpiper</t>
  </si>
  <si>
    <t>tinksmed</t>
  </si>
  <si>
    <t>Common sandpiper</t>
  </si>
  <si>
    <t>mudderklire</t>
  </si>
  <si>
    <t>Ruddy turnstone</t>
  </si>
  <si>
    <t>stenvender</t>
  </si>
  <si>
    <t>Red-necked phalarope</t>
  </si>
  <si>
    <t>odinshane</t>
  </si>
  <si>
    <t>Red phalarope</t>
  </si>
  <si>
    <t>thorshane</t>
  </si>
  <si>
    <t>Pomarine jaeger</t>
  </si>
  <si>
    <t>mellemkjove</t>
  </si>
  <si>
    <t>Parasitic jaeger</t>
  </si>
  <si>
    <t>almindelig kjove</t>
  </si>
  <si>
    <t>Long-tailed jaeger</t>
  </si>
  <si>
    <t>lille kjove</t>
  </si>
  <si>
    <t>Great skua</t>
  </si>
  <si>
    <t>storkjove</t>
  </si>
  <si>
    <t>Mediterranean gull</t>
  </si>
  <si>
    <t>sorthovedet måge</t>
  </si>
  <si>
    <t>Little gull</t>
  </si>
  <si>
    <t>dværgmåge</t>
  </si>
  <si>
    <t>Sabine's gull</t>
  </si>
  <si>
    <t>sabinemåge</t>
  </si>
  <si>
    <t>Black-headed gull</t>
  </si>
  <si>
    <t>hættemåge</t>
  </si>
  <si>
    <t>Common gull</t>
  </si>
  <si>
    <t>stormmåge</t>
  </si>
  <si>
    <t>Lesser black-backed gull</t>
  </si>
  <si>
    <t>sildemåge</t>
  </si>
  <si>
    <t>European herring gull</t>
  </si>
  <si>
    <t>sølvmåge</t>
  </si>
  <si>
    <t>Caspian gull</t>
  </si>
  <si>
    <t>kaspisk måge</t>
  </si>
  <si>
    <t>Yellow-legged gull</t>
  </si>
  <si>
    <t>middelhavssølvmåge</t>
  </si>
  <si>
    <t>Iceland gull</t>
  </si>
  <si>
    <t>hvidvinget måge</t>
  </si>
  <si>
    <t>Glaucous gull</t>
  </si>
  <si>
    <t>gråmåge</t>
  </si>
  <si>
    <t>Great black-backed gull</t>
  </si>
  <si>
    <t>svartbag</t>
  </si>
  <si>
    <t>Black-legged kittiwake</t>
  </si>
  <si>
    <t>ride</t>
  </si>
  <si>
    <t>Caspian tern</t>
  </si>
  <si>
    <t>rovterne</t>
  </si>
  <si>
    <t>Sandwich tern</t>
  </si>
  <si>
    <t>splitterne</t>
  </si>
  <si>
    <t>Common tern</t>
  </si>
  <si>
    <t>fjordterne</t>
  </si>
  <si>
    <t>Arctic tern</t>
  </si>
  <si>
    <t>havterne</t>
  </si>
  <si>
    <t>Little tern</t>
  </si>
  <si>
    <t>dværgterne</t>
  </si>
  <si>
    <t>Black tern</t>
  </si>
  <si>
    <t>sortterne</t>
  </si>
  <si>
    <t>White-winged tern</t>
  </si>
  <si>
    <t>hvidvinget terne</t>
  </si>
  <si>
    <t>Common murre</t>
  </si>
  <si>
    <t>lomvie</t>
  </si>
  <si>
    <t>Razorbill</t>
  </si>
  <si>
    <t>alk</t>
  </si>
  <si>
    <t>Black guillemot</t>
  </si>
  <si>
    <t>tejst</t>
  </si>
  <si>
    <t>Little auk</t>
  </si>
  <si>
    <t>søkonge</t>
  </si>
  <si>
    <t>Atlantic puffin</t>
  </si>
  <si>
    <t>lunde</t>
  </si>
  <si>
    <t>Rock dove / feral pigeon</t>
  </si>
  <si>
    <t>klippedue</t>
  </si>
  <si>
    <t>Stock dove</t>
  </si>
  <si>
    <t>huldue</t>
  </si>
  <si>
    <t>Common wood pigeon</t>
  </si>
  <si>
    <t>ringdue</t>
  </si>
  <si>
    <t>Eurasian collared dove</t>
  </si>
  <si>
    <t>tyrkerdue</t>
  </si>
  <si>
    <t>European turtle dove</t>
  </si>
  <si>
    <t>turteldue</t>
  </si>
  <si>
    <t>Common cuckoo</t>
  </si>
  <si>
    <t>gøg</t>
  </si>
  <si>
    <t>Eurasian eagle-owl</t>
  </si>
  <si>
    <t>stor hornugle</t>
  </si>
  <si>
    <t>Snowy owl</t>
  </si>
  <si>
    <t>sneugle</t>
  </si>
  <si>
    <t>Northern hawk-owl</t>
  </si>
  <si>
    <t>høgeugle</t>
  </si>
  <si>
    <t>Eurasian pygmy owl</t>
  </si>
  <si>
    <t>spurveugle</t>
  </si>
  <si>
    <t>Tawny owl</t>
  </si>
  <si>
    <t>natugle</t>
  </si>
  <si>
    <t>Ural owl</t>
  </si>
  <si>
    <t>Great grey owl</t>
  </si>
  <si>
    <t>Long-eared owl</t>
  </si>
  <si>
    <t>skovhornugle</t>
  </si>
  <si>
    <t>Short-eared owl</t>
  </si>
  <si>
    <t>mosehornugle</t>
  </si>
  <si>
    <t>Boreal owl</t>
  </si>
  <si>
    <t>perleugle</t>
  </si>
  <si>
    <t>European nightjar</t>
  </si>
  <si>
    <t>natravn</t>
  </si>
  <si>
    <t>Common swift</t>
  </si>
  <si>
    <t>mursejler</t>
  </si>
  <si>
    <t>Common kingfisher</t>
  </si>
  <si>
    <t>isfugl</t>
  </si>
  <si>
    <t>European bee-eater</t>
  </si>
  <si>
    <t>biæder</t>
  </si>
  <si>
    <t>Common hoopoe</t>
  </si>
  <si>
    <t>hærfugl</t>
  </si>
  <si>
    <t>Eurasian wryneck</t>
  </si>
  <si>
    <t>vendehals</t>
  </si>
  <si>
    <t>Grey-headed woodpecker</t>
  </si>
  <si>
    <t>Eurasian green woodpecker</t>
  </si>
  <si>
    <t>grønspætte</t>
  </si>
  <si>
    <t>Black woodpecker</t>
  </si>
  <si>
    <t>sortspætte</t>
  </si>
  <si>
    <t>Great spotted woodpecker</t>
  </si>
  <si>
    <t>stor flagspætte</t>
  </si>
  <si>
    <t>White-backed woodpecker</t>
  </si>
  <si>
    <t>Lesser spotted woodpecker</t>
  </si>
  <si>
    <t>lille flagspætte</t>
  </si>
  <si>
    <t>Eurasian three-toed woodpecker</t>
  </si>
  <si>
    <t>tretået spætte</t>
  </si>
  <si>
    <t>Greater short-toed lark</t>
  </si>
  <si>
    <t>korttået lærke</t>
  </si>
  <si>
    <t>Crested lark</t>
  </si>
  <si>
    <t>toplærke</t>
  </si>
  <si>
    <t>Woodlark</t>
  </si>
  <si>
    <t>hedelærke</t>
  </si>
  <si>
    <t>Eurasian skylark</t>
  </si>
  <si>
    <t>sanglærke</t>
  </si>
  <si>
    <t>Horned lark</t>
  </si>
  <si>
    <t>bjerglærke</t>
  </si>
  <si>
    <t>Sand martin</t>
  </si>
  <si>
    <t>digesvale</t>
  </si>
  <si>
    <t>Barn swallow</t>
  </si>
  <si>
    <t>landsvale</t>
  </si>
  <si>
    <t>Western house martin</t>
  </si>
  <si>
    <t>bysvale</t>
  </si>
  <si>
    <t>Richard's pipit</t>
  </si>
  <si>
    <t>storpiber</t>
  </si>
  <si>
    <t>Tawny pipit</t>
  </si>
  <si>
    <t>markpiber</t>
  </si>
  <si>
    <t>Tree pipit</t>
  </si>
  <si>
    <t>skovpiber</t>
  </si>
  <si>
    <t>Meadow pipit</t>
  </si>
  <si>
    <t>engpiber</t>
  </si>
  <si>
    <t>Red-throated pipit</t>
  </si>
  <si>
    <t>rødstrubet piber</t>
  </si>
  <si>
    <t>European rock pipit</t>
  </si>
  <si>
    <t>skærpiber</t>
  </si>
  <si>
    <t>Water pipit</t>
  </si>
  <si>
    <t>bjergpiber</t>
  </si>
  <si>
    <t>Western yellow wagtail</t>
  </si>
  <si>
    <t>gul vipstjert</t>
  </si>
  <si>
    <t>Citrine wagtail</t>
  </si>
  <si>
    <t>citronvipstjert</t>
  </si>
  <si>
    <t>Grey wagtail</t>
  </si>
  <si>
    <t>bjergvipstjert</t>
  </si>
  <si>
    <t>White wagtail</t>
  </si>
  <si>
    <t>hvid vipstjert</t>
  </si>
  <si>
    <t>Bohemian waxwing</t>
  </si>
  <si>
    <t>silkehale</t>
  </si>
  <si>
    <t>White-throated dipper</t>
  </si>
  <si>
    <t>vandstær</t>
  </si>
  <si>
    <t>Eurasian wren</t>
  </si>
  <si>
    <t>gærdesmutte</t>
  </si>
  <si>
    <t>Dunnock</t>
  </si>
  <si>
    <t>jernspurv</t>
  </si>
  <si>
    <t>European robin</t>
  </si>
  <si>
    <t>rødhals</t>
  </si>
  <si>
    <t>Thrush nightingale</t>
  </si>
  <si>
    <t>nattergal</t>
  </si>
  <si>
    <t>Bluethroat</t>
  </si>
  <si>
    <t>blåhals</t>
  </si>
  <si>
    <t>Black redstart</t>
  </si>
  <si>
    <t>husrødstjert</t>
  </si>
  <si>
    <t>Common redstart</t>
  </si>
  <si>
    <t>rødstjert</t>
  </si>
  <si>
    <t>Whinchat</t>
  </si>
  <si>
    <t>bynkefugl</t>
  </si>
  <si>
    <t>European stonechat</t>
  </si>
  <si>
    <t>sortstrubet bynkefugl</t>
  </si>
  <si>
    <t>Northern wheatear</t>
  </si>
  <si>
    <t>stenpikker</t>
  </si>
  <si>
    <t>Ring ouzel</t>
  </si>
  <si>
    <t>ringdrossel</t>
  </si>
  <si>
    <t>Common blackbird</t>
  </si>
  <si>
    <t>solsort</t>
  </si>
  <si>
    <t>Fieldfare</t>
  </si>
  <si>
    <t>sjagger</t>
  </si>
  <si>
    <t>Song thrush</t>
  </si>
  <si>
    <t>sangdrossel</t>
  </si>
  <si>
    <t>Redwing</t>
  </si>
  <si>
    <t>vindrossel</t>
  </si>
  <si>
    <t>Mistle thrush</t>
  </si>
  <si>
    <t>misteldrossel</t>
  </si>
  <si>
    <t>Common grasshopper warbler</t>
  </si>
  <si>
    <t>græshoppesanger</t>
  </si>
  <si>
    <t>River warbler</t>
  </si>
  <si>
    <t>flodsanger</t>
  </si>
  <si>
    <t>Savi's warbler</t>
  </si>
  <si>
    <t>savisanger</t>
  </si>
  <si>
    <t>Sedge warbler</t>
  </si>
  <si>
    <t>sivsanger</t>
  </si>
  <si>
    <t>Blyth's reed warbler</t>
  </si>
  <si>
    <t>Buskskångare</t>
  </si>
  <si>
    <t>Marsh warbler</t>
  </si>
  <si>
    <t>kærsanger</t>
  </si>
  <si>
    <t>Common reed warbler</t>
  </si>
  <si>
    <t>rørsanger</t>
  </si>
  <si>
    <t>Great reed warbler</t>
  </si>
  <si>
    <t>drosselrørsanger</t>
  </si>
  <si>
    <t>Icterine warbler</t>
  </si>
  <si>
    <t>gulbug</t>
  </si>
  <si>
    <t>Barred warbler</t>
  </si>
  <si>
    <t>høgesanger</t>
  </si>
  <si>
    <t>Lesser whitethroat</t>
  </si>
  <si>
    <t>gærdesanger</t>
  </si>
  <si>
    <t>Common whitethroat</t>
  </si>
  <si>
    <t>tornsanger</t>
  </si>
  <si>
    <t>Garden warbler</t>
  </si>
  <si>
    <t>havesanger</t>
  </si>
  <si>
    <t>Eurasian blackcap</t>
  </si>
  <si>
    <t>munk</t>
  </si>
  <si>
    <t>Greenish warbler</t>
  </si>
  <si>
    <t>lundsanger</t>
  </si>
  <si>
    <t>Arctic warbler</t>
  </si>
  <si>
    <t>nordsanger</t>
  </si>
  <si>
    <t>Pallas's leaf warbler</t>
  </si>
  <si>
    <t>fuglekongesanger</t>
  </si>
  <si>
    <t>Yellow-browed warbler</t>
  </si>
  <si>
    <t>hvidbrynet løvsanger</t>
  </si>
  <si>
    <t>Wood warbler</t>
  </si>
  <si>
    <t>skovsanger</t>
  </si>
  <si>
    <t>Common chiffchaff</t>
  </si>
  <si>
    <t>gransanger</t>
  </si>
  <si>
    <t>Willow warbler</t>
  </si>
  <si>
    <t>løvsanger</t>
  </si>
  <si>
    <t>Goldcrest</t>
  </si>
  <si>
    <t>fuglekonge</t>
  </si>
  <si>
    <t>Common firecrest</t>
  </si>
  <si>
    <t>rødtoppet fuglekonge</t>
  </si>
  <si>
    <t>Spotted flycatcher</t>
  </si>
  <si>
    <t>grå fluesnapper</t>
  </si>
  <si>
    <t>Red-breasted flycatcher</t>
  </si>
  <si>
    <t>lille fluesnapper</t>
  </si>
  <si>
    <t>Collared flycatcher</t>
  </si>
  <si>
    <t>hvidhalset fluesnapper</t>
  </si>
  <si>
    <t>European pied flycatcher</t>
  </si>
  <si>
    <t>broget fluesnapper</t>
  </si>
  <si>
    <t>Bearded reedling</t>
  </si>
  <si>
    <t>skægmejse</t>
  </si>
  <si>
    <t>Long-tailed tit</t>
  </si>
  <si>
    <t>halemejse</t>
  </si>
  <si>
    <t>Marsh tit</t>
  </si>
  <si>
    <t>sumpmejse</t>
  </si>
  <si>
    <t>Willow tit</t>
  </si>
  <si>
    <t>fyrremejse</t>
  </si>
  <si>
    <t>Grey-headed chickadee</t>
  </si>
  <si>
    <t>Crested tit</t>
  </si>
  <si>
    <t>topmejse</t>
  </si>
  <si>
    <t>Coal tit</t>
  </si>
  <si>
    <t>sortmejse</t>
  </si>
  <si>
    <t>Eurasian blue tit</t>
  </si>
  <si>
    <t>blåmejse</t>
  </si>
  <si>
    <t>Great tit</t>
  </si>
  <si>
    <t>musvit</t>
  </si>
  <si>
    <t>Eurasian nuthatch</t>
  </si>
  <si>
    <t>spætmejse</t>
  </si>
  <si>
    <t>Eurasian treecreeper</t>
  </si>
  <si>
    <t>træløber</t>
  </si>
  <si>
    <t>Eurasian penduline tit</t>
  </si>
  <si>
    <t>pungmejse</t>
  </si>
  <si>
    <t>Eurasian golden oriole</t>
  </si>
  <si>
    <t>pirol</t>
  </si>
  <si>
    <t>Red-backed shrike</t>
  </si>
  <si>
    <t>rødrygget tornskade</t>
  </si>
  <si>
    <t>Great grey shrike</t>
  </si>
  <si>
    <t>stor tornskade</t>
  </si>
  <si>
    <t>Eurasian jay</t>
  </si>
  <si>
    <t>skovskade</t>
  </si>
  <si>
    <t>Siberian jay</t>
  </si>
  <si>
    <t>Eurasian magpie</t>
  </si>
  <si>
    <t>husskade</t>
  </si>
  <si>
    <t>Northern nutcracker</t>
  </si>
  <si>
    <t>nøddekrige</t>
  </si>
  <si>
    <t>Western jackdaw</t>
  </si>
  <si>
    <t>allike</t>
  </si>
  <si>
    <t>Rook</t>
  </si>
  <si>
    <t>råge</t>
  </si>
  <si>
    <t>Carrion crow</t>
  </si>
  <si>
    <t>sortkrage</t>
  </si>
  <si>
    <t>Northern raven</t>
  </si>
  <si>
    <t>ravn</t>
  </si>
  <si>
    <t>Common starling</t>
  </si>
  <si>
    <t>stær</t>
  </si>
  <si>
    <t>House sparrow</t>
  </si>
  <si>
    <t>gråspurv</t>
  </si>
  <si>
    <t>Eurasian tree sparrow</t>
  </si>
  <si>
    <t>skovspurv</t>
  </si>
  <si>
    <t>Eurasian chaffinch</t>
  </si>
  <si>
    <t>bogfinke</t>
  </si>
  <si>
    <t>Brambling</t>
  </si>
  <si>
    <t>kvækerfinke</t>
  </si>
  <si>
    <t>European serin</t>
  </si>
  <si>
    <t>gulirisk</t>
  </si>
  <si>
    <t>European greenfinch</t>
  </si>
  <si>
    <t>grønirisk</t>
  </si>
  <si>
    <t>European goldfinch</t>
  </si>
  <si>
    <t>stillits</t>
  </si>
  <si>
    <t>Eurasian siskin</t>
  </si>
  <si>
    <t>grønsisken</t>
  </si>
  <si>
    <t>Common linnet</t>
  </si>
  <si>
    <t>tornirisk</t>
  </si>
  <si>
    <t>Twite</t>
  </si>
  <si>
    <t>bjergirisk</t>
  </si>
  <si>
    <t>Redpoll</t>
  </si>
  <si>
    <t>gråsisken</t>
  </si>
  <si>
    <t>Two-barred crossbill</t>
  </si>
  <si>
    <t>hvidvinget korsnæb</t>
  </si>
  <si>
    <t>Red crossbill</t>
  </si>
  <si>
    <t>lille korsnæb</t>
  </si>
  <si>
    <t>Parrot crossbill</t>
  </si>
  <si>
    <t>stor korsnæb</t>
  </si>
  <si>
    <t>Common rosefinch</t>
  </si>
  <si>
    <t>karmindompap</t>
  </si>
  <si>
    <t>Pine grosbeak</t>
  </si>
  <si>
    <t>krognæb</t>
  </si>
  <si>
    <t>Eurasian bullfinch</t>
  </si>
  <si>
    <t>dompap</t>
  </si>
  <si>
    <t>Hawfinch</t>
  </si>
  <si>
    <t>kernebider</t>
  </si>
  <si>
    <t>Lapland longspur</t>
  </si>
  <si>
    <t>lapværling</t>
  </si>
  <si>
    <t>Snow bunting</t>
  </si>
  <si>
    <t>snespurv</t>
  </si>
  <si>
    <t>Yellowhammer</t>
  </si>
  <si>
    <t>gulspurv</t>
  </si>
  <si>
    <t>Ortolan bunting</t>
  </si>
  <si>
    <t>hortulan</t>
  </si>
  <si>
    <t>Rustic bunting</t>
  </si>
  <si>
    <t>pileværling</t>
  </si>
  <si>
    <t>Little bunting</t>
  </si>
  <si>
    <t>dværgværling</t>
  </si>
  <si>
    <t>Common reed bunting</t>
  </si>
  <si>
    <t>rørspurv</t>
  </si>
  <si>
    <t>Corn bunting</t>
  </si>
  <si>
    <t>bomlærke</t>
  </si>
  <si>
    <t>Bar-headed goose</t>
  </si>
  <si>
    <t>indisk gås</t>
  </si>
  <si>
    <t>Mandarin duck</t>
  </si>
  <si>
    <t>mandarinand</t>
  </si>
  <si>
    <t>Short-toed treecreeper</t>
  </si>
  <si>
    <t>korttået træløber</t>
  </si>
  <si>
    <t>Steppe eagle</t>
  </si>
  <si>
    <t>European storm Petrel</t>
  </si>
  <si>
    <t>American wigeon</t>
  </si>
  <si>
    <t>amerikansk pibeand</t>
  </si>
  <si>
    <t>Ferruginous duck</t>
  </si>
  <si>
    <t>Nordic Bird Race 2026 - Norway</t>
  </si>
  <si>
    <t>Norwegian name</t>
  </si>
  <si>
    <t>Sine Hagestad</t>
  </si>
  <si>
    <t>Syver Bratli</t>
  </si>
  <si>
    <t>Christina Hustvedt Myklebust</t>
  </si>
  <si>
    <t>Aleksanteri Mikkola</t>
  </si>
  <si>
    <t>Karen Stølan Nielsen</t>
  </si>
  <si>
    <t>knoppsvane</t>
  </si>
  <si>
    <t>X</t>
  </si>
  <si>
    <t>dvergsvane</t>
  </si>
  <si>
    <t>kortnebbgås</t>
  </si>
  <si>
    <t>x</t>
  </si>
  <si>
    <t>taigasædgås</t>
  </si>
  <si>
    <t>tundragås</t>
  </si>
  <si>
    <t>dverggås</t>
  </si>
  <si>
    <t>kanadagås</t>
  </si>
  <si>
    <t>hvitkinngås</t>
  </si>
  <si>
    <t>ringgås</t>
  </si>
  <si>
    <t>rødhalsgås</t>
  </si>
  <si>
    <t>brunnakke</t>
  </si>
  <si>
    <t>snadderand</t>
  </si>
  <si>
    <t>Common-teal</t>
  </si>
  <si>
    <t>krikkand</t>
  </si>
  <si>
    <t>stokkand</t>
  </si>
  <si>
    <t>stjertand</t>
  </si>
  <si>
    <t>knekkand</t>
  </si>
  <si>
    <t>skjeand</t>
  </si>
  <si>
    <t>toppand</t>
  </si>
  <si>
    <t>bergand</t>
  </si>
  <si>
    <t>ærfugl</t>
  </si>
  <si>
    <t>praktærfugl</t>
  </si>
  <si>
    <t>stellerand</t>
  </si>
  <si>
    <t>havelle</t>
  </si>
  <si>
    <t>svartand</t>
  </si>
  <si>
    <t>sjøorre</t>
  </si>
  <si>
    <t>kvinand</t>
  </si>
  <si>
    <t>lappfiskand</t>
  </si>
  <si>
    <t>siland</t>
  </si>
  <si>
    <t>laksand</t>
  </si>
  <si>
    <t>jerpe</t>
  </si>
  <si>
    <t>lirype</t>
  </si>
  <si>
    <t>fjellrype</t>
  </si>
  <si>
    <t>orrfugl</t>
  </si>
  <si>
    <t>storfugl</t>
  </si>
  <si>
    <t>rapphøne</t>
  </si>
  <si>
    <t>vaktel</t>
  </si>
  <si>
    <t>smålom</t>
  </si>
  <si>
    <t>storlom</t>
  </si>
  <si>
    <t>gulnebblom</t>
  </si>
  <si>
    <t>dvergdykker</t>
  </si>
  <si>
    <t>toppdykker</t>
  </si>
  <si>
    <t>gråstrupedykker</t>
  </si>
  <si>
    <t>horndykker</t>
  </si>
  <si>
    <t>svarthalsdykker</t>
  </si>
  <si>
    <t>havhest</t>
  </si>
  <si>
    <t>grålire</t>
  </si>
  <si>
    <t>havlire</t>
  </si>
  <si>
    <t>stormsvale</t>
  </si>
  <si>
    <t>havsule</t>
  </si>
  <si>
    <t>storskarv</t>
  </si>
  <si>
    <t>toppskarv</t>
  </si>
  <si>
    <t>silkehegre</t>
  </si>
  <si>
    <t>egretthegre</t>
  </si>
  <si>
    <t>gråhegre</t>
  </si>
  <si>
    <t>svartstork</t>
  </si>
  <si>
    <t>stork</t>
  </si>
  <si>
    <t>vepsevåk</t>
  </si>
  <si>
    <t>svartglente</t>
  </si>
  <si>
    <t>rødglente</t>
  </si>
  <si>
    <t>sivhauk</t>
  </si>
  <si>
    <t>myrhauk</t>
  </si>
  <si>
    <t>steppehauk</t>
  </si>
  <si>
    <t>enghauk</t>
  </si>
  <si>
    <t>hønsehauk</t>
  </si>
  <si>
    <t>spurvehauk</t>
  </si>
  <si>
    <t>musvåk</t>
  </si>
  <si>
    <t>fjellvåk</t>
  </si>
  <si>
    <t>dvergfalk</t>
  </si>
  <si>
    <t>lerkefalk</t>
  </si>
  <si>
    <t>jaktfalk</t>
  </si>
  <si>
    <t>vannrikse</t>
  </si>
  <si>
    <t>myrrikse</t>
  </si>
  <si>
    <t>åkerrikse</t>
  </si>
  <si>
    <t>sivhøne</t>
  </si>
  <si>
    <t>sothøne</t>
  </si>
  <si>
    <t>tjeld</t>
  </si>
  <si>
    <t>avosett</t>
  </si>
  <si>
    <t>dverglo</t>
  </si>
  <si>
    <t>sandlo</t>
  </si>
  <si>
    <t>hvitbrystlo</t>
  </si>
  <si>
    <t>boltit</t>
  </si>
  <si>
    <t>heilo</t>
  </si>
  <si>
    <t>tundralo</t>
  </si>
  <si>
    <t>vipe</t>
  </si>
  <si>
    <t>polarsnipe</t>
  </si>
  <si>
    <t>sandløper</t>
  </si>
  <si>
    <t>dvergsnipe</t>
  </si>
  <si>
    <t>temmincksnipe</t>
  </si>
  <si>
    <t>alaskasnipe</t>
  </si>
  <si>
    <t>tundrasnipe</t>
  </si>
  <si>
    <t>fjæreplytt</t>
  </si>
  <si>
    <t>myrsnipe</t>
  </si>
  <si>
    <t>fjellmyrløper</t>
  </si>
  <si>
    <t>kvartbekkasin</t>
  </si>
  <si>
    <t>rugde</t>
  </si>
  <si>
    <t>svarthalespove</t>
  </si>
  <si>
    <t>lappspove</t>
  </si>
  <si>
    <t>sotsnipe</t>
  </si>
  <si>
    <t>rødstilk</t>
  </si>
  <si>
    <t>damsnipe</t>
  </si>
  <si>
    <t>gluttsnipe</t>
  </si>
  <si>
    <t>skogsnipe</t>
  </si>
  <si>
    <t>grønnstilk</t>
  </si>
  <si>
    <t>strandsnipe</t>
  </si>
  <si>
    <t>steinvender</t>
  </si>
  <si>
    <t>svømmesnipe</t>
  </si>
  <si>
    <t>polarsvømmesnipe</t>
  </si>
  <si>
    <t>polarjo</t>
  </si>
  <si>
    <t>tyvjo</t>
  </si>
  <si>
    <t>fjelljo</t>
  </si>
  <si>
    <t>storjo</t>
  </si>
  <si>
    <t>svartehavsmåke</t>
  </si>
  <si>
    <t>dvergmåke</t>
  </si>
  <si>
    <t>sabinemåke</t>
  </si>
  <si>
    <t>hettemåke</t>
  </si>
  <si>
    <t>fiskemåke</t>
  </si>
  <si>
    <t>sildemåke</t>
  </si>
  <si>
    <t>gråmåke</t>
  </si>
  <si>
    <t>kaspimåke</t>
  </si>
  <si>
    <t>gulbeinmåke</t>
  </si>
  <si>
    <t>grønlandsmåke</t>
  </si>
  <si>
    <t>polarmåke</t>
  </si>
  <si>
    <t>svartbak</t>
  </si>
  <si>
    <t>krykkje</t>
  </si>
  <si>
    <t>makrellterne</t>
  </si>
  <si>
    <t>rødnebbterne</t>
  </si>
  <si>
    <t>dvergterne</t>
  </si>
  <si>
    <t>svartterne</t>
  </si>
  <si>
    <t>hvitvingesvartterne</t>
  </si>
  <si>
    <t>lomvi</t>
  </si>
  <si>
    <t>alke</t>
  </si>
  <si>
    <t>teist</t>
  </si>
  <si>
    <t>alkekonge</t>
  </si>
  <si>
    <t>bydue</t>
  </si>
  <si>
    <t>skogdue</t>
  </si>
  <si>
    <t>gjøk</t>
  </si>
  <si>
    <t>hubro</t>
  </si>
  <si>
    <t>snøugle</t>
  </si>
  <si>
    <t>haukugle</t>
  </si>
  <si>
    <t>kattugle</t>
  </si>
  <si>
    <t>slagugle</t>
  </si>
  <si>
    <t>lappugle</t>
  </si>
  <si>
    <t>hornugle</t>
  </si>
  <si>
    <t>jordugle</t>
  </si>
  <si>
    <t>nattravn</t>
  </si>
  <si>
    <t>tårnseiler</t>
  </si>
  <si>
    <t>bieter</t>
  </si>
  <si>
    <t>gråspett</t>
  </si>
  <si>
    <t>grønnspett</t>
  </si>
  <si>
    <t>svartspett</t>
  </si>
  <si>
    <t>flaggspett</t>
  </si>
  <si>
    <t>hvitryggspett</t>
  </si>
  <si>
    <t>dvergspett</t>
  </si>
  <si>
    <t>tretåspett</t>
  </si>
  <si>
    <t>dverglerke</t>
  </si>
  <si>
    <t>topplerke</t>
  </si>
  <si>
    <t>trelerke</t>
  </si>
  <si>
    <t>sanglerke</t>
  </si>
  <si>
    <t>fjellerke</t>
  </si>
  <si>
    <t>sandsvale</t>
  </si>
  <si>
    <t>låvesvale</t>
  </si>
  <si>
    <t>taksvale</t>
  </si>
  <si>
    <t>tartarpiplerke</t>
  </si>
  <si>
    <t>markpiplerke</t>
  </si>
  <si>
    <t>trepiplerke</t>
  </si>
  <si>
    <t>heipiplerke</t>
  </si>
  <si>
    <t>lappiplerke</t>
  </si>
  <si>
    <t>skjærpiplerke</t>
  </si>
  <si>
    <t>vannpiplerke</t>
  </si>
  <si>
    <t>gulerle</t>
  </si>
  <si>
    <t>sitronerle</t>
  </si>
  <si>
    <t>vintererle</t>
  </si>
  <si>
    <t>linerle</t>
  </si>
  <si>
    <t>sidensvans</t>
  </si>
  <si>
    <t>fossekall</t>
  </si>
  <si>
    <t>gjerdesmett</t>
  </si>
  <si>
    <t>rødstrupe</t>
  </si>
  <si>
    <t>blåstrupe</t>
  </si>
  <si>
    <t>svartrødstjert</t>
  </si>
  <si>
    <t>buskskvett</t>
  </si>
  <si>
    <t>svartstrupe</t>
  </si>
  <si>
    <t>steinskvett</t>
  </si>
  <si>
    <t>ringtrost</t>
  </si>
  <si>
    <t>svarttrost</t>
  </si>
  <si>
    <t>gråtrost</t>
  </si>
  <si>
    <t>måltrost</t>
  </si>
  <si>
    <t>rødvingetrost</t>
  </si>
  <si>
    <t>duetrost</t>
  </si>
  <si>
    <t>gresshoppesanger</t>
  </si>
  <si>
    <t>elvesanger</t>
  </si>
  <si>
    <t>sumpsanger</t>
  </si>
  <si>
    <t>myrsanger</t>
  </si>
  <si>
    <t>trostesanger</t>
  </si>
  <si>
    <t>gulsanger</t>
  </si>
  <si>
    <t>hauksanger</t>
  </si>
  <si>
    <t>møller</t>
  </si>
  <si>
    <t>hagesanger</t>
  </si>
  <si>
    <t>østsanger</t>
  </si>
  <si>
    <t>lappsanger</t>
  </si>
  <si>
    <t>gulbrynsanger</t>
  </si>
  <si>
    <t>bøksanger</t>
  </si>
  <si>
    <t>rødtoppfuglekonge</t>
  </si>
  <si>
    <t>gråfluesnapper</t>
  </si>
  <si>
    <t>dvergfluesnapper</t>
  </si>
  <si>
    <t>halsbåndfluesnapper</t>
  </si>
  <si>
    <t>svarthvit fluesnapper</t>
  </si>
  <si>
    <t>skjeggmeis</t>
  </si>
  <si>
    <t>stjertmeis</t>
  </si>
  <si>
    <t>løvmeis</t>
  </si>
  <si>
    <t>granmeis</t>
  </si>
  <si>
    <t>toppmeis</t>
  </si>
  <si>
    <t>svartmeis</t>
  </si>
  <si>
    <t>blåmeis</t>
  </si>
  <si>
    <t>kjøttmeis</t>
  </si>
  <si>
    <t>spettmeis</t>
  </si>
  <si>
    <t>trekryper</t>
  </si>
  <si>
    <t>pungmeis</t>
  </si>
  <si>
    <t>tornskate</t>
  </si>
  <si>
    <t>varsler</t>
  </si>
  <si>
    <t>nøtteskrike</t>
  </si>
  <si>
    <t>lavskrike</t>
  </si>
  <si>
    <t>skjære</t>
  </si>
  <si>
    <t>nøttekråke</t>
  </si>
  <si>
    <t>kaie</t>
  </si>
  <si>
    <t>kornkråke</t>
  </si>
  <si>
    <t>pilfink</t>
  </si>
  <si>
    <t>bokfink</t>
  </si>
  <si>
    <t>bjørkefink</t>
  </si>
  <si>
    <t>grønnfink</t>
  </si>
  <si>
    <t>grønnsisik</t>
  </si>
  <si>
    <t>bergirisk</t>
  </si>
  <si>
    <t>gråsisik</t>
  </si>
  <si>
    <t>båndkorsnebb</t>
  </si>
  <si>
    <t>grankorsnebb</t>
  </si>
  <si>
    <t>furukorsnebb</t>
  </si>
  <si>
    <t>rosenfink</t>
  </si>
  <si>
    <t>konglebit</t>
  </si>
  <si>
    <t>kjernebiter</t>
  </si>
  <si>
    <t>lappspurv</t>
  </si>
  <si>
    <t>snøspurv</t>
  </si>
  <si>
    <t>vierspurv</t>
  </si>
  <si>
    <t>dvergspurv</t>
  </si>
  <si>
    <t>sivspurv</t>
  </si>
  <si>
    <t>kornspurv</t>
  </si>
  <si>
    <t>stripegås</t>
  </si>
  <si>
    <t>European Storm Petrel</t>
  </si>
  <si>
    <t>amerikablesand</t>
  </si>
  <si>
    <t>Finnish name</t>
  </si>
  <si>
    <t>Aino
Heikkinen</t>
  </si>
  <si>
    <t>Eetu Paljakka</t>
  </si>
  <si>
    <t>Elias Bragge</t>
  </si>
  <si>
    <t>Teemu Rantanen</t>
  </si>
  <si>
    <t>Maria Hänninen</t>
  </si>
  <si>
    <t>Nestori Susiluoma</t>
  </si>
  <si>
    <t>Patrik Holstila</t>
  </si>
  <si>
    <t>Kia Varjonen</t>
  </si>
  <si>
    <t>Eeli Vahtola</t>
  </si>
  <si>
    <t>Viljami Selander</t>
  </si>
  <si>
    <t>Pauliina Palmu</t>
  </si>
  <si>
    <t>Aapo Määttä</t>
  </si>
  <si>
    <t>Eino Koskenranta</t>
  </si>
  <si>
    <t>Mikael Särkelä</t>
  </si>
  <si>
    <t>Emma H</t>
  </si>
  <si>
    <t>Julia J</t>
  </si>
  <si>
    <t>Veeti Varismäki</t>
  </si>
  <si>
    <t>Eino Jouppila</t>
  </si>
  <si>
    <t>ELIA Raappana</t>
  </si>
  <si>
    <t>Justus Lassila</t>
  </si>
  <si>
    <t>Tuomas Meriläinen</t>
  </si>
  <si>
    <t>Oskari Mehtätalo</t>
  </si>
  <si>
    <t>Jere Eerikäinen</t>
  </si>
  <si>
    <t>Severi Heikkilä</t>
  </si>
  <si>
    <t>Veeti Räty</t>
  </si>
  <si>
    <t>Anika L</t>
  </si>
  <si>
    <t>Nico N</t>
  </si>
  <si>
    <t>Akseli Piha</t>
  </si>
  <si>
    <t>Aleksi A</t>
  </si>
  <si>
    <t>Jere H</t>
  </si>
  <si>
    <t>David Enkvist</t>
  </si>
  <si>
    <t>kyhmyjoutsen</t>
  </si>
  <si>
    <t>pikkujoutsen</t>
  </si>
  <si>
    <t>laulujoutsen</t>
  </si>
  <si>
    <t>tundrametsähanhi</t>
  </si>
  <si>
    <t>lyhytnokkahanhi</t>
  </si>
  <si>
    <t>taigametsähanhi</t>
  </si>
  <si>
    <t>tundrahanhi</t>
  </si>
  <si>
    <t>kiljuhanhi</t>
  </si>
  <si>
    <t>merihanhi</t>
  </si>
  <si>
    <t>kanadanhanhi</t>
  </si>
  <si>
    <t>valkoposkihanhi</t>
  </si>
  <si>
    <t>sepelhanhi</t>
  </si>
  <si>
    <t>punakaulahanhi</t>
  </si>
  <si>
    <t>ruostesorsa</t>
  </si>
  <si>
    <t>ristisorsa</t>
  </si>
  <si>
    <t>haapana</t>
  </si>
  <si>
    <t>harmaasorsa</t>
  </si>
  <si>
    <t>Common teal</t>
  </si>
  <si>
    <t>tavi</t>
  </si>
  <si>
    <t>sinisorsa</t>
  </si>
  <si>
    <t>jouhisorsa</t>
  </si>
  <si>
    <t>heinätavi</t>
  </si>
  <si>
    <t>lapasorsa</t>
  </si>
  <si>
    <t>punasotka</t>
  </si>
  <si>
    <t>tukkasotka</t>
  </si>
  <si>
    <t>lapasotka</t>
  </si>
  <si>
    <t>haahka</t>
  </si>
  <si>
    <t>kyhmyhaahka</t>
  </si>
  <si>
    <t>allihaahka</t>
  </si>
  <si>
    <t>alli</t>
  </si>
  <si>
    <t>mustalintu</t>
  </si>
  <si>
    <t>pilkkasiipi</t>
  </si>
  <si>
    <t>telkkä</t>
  </si>
  <si>
    <t>uivelo</t>
  </si>
  <si>
    <t>tukkakoskelo</t>
  </si>
  <si>
    <t>isokoskelo</t>
  </si>
  <si>
    <t>pyy</t>
  </si>
  <si>
    <t>riekko</t>
  </si>
  <si>
    <t>kiiruna</t>
  </si>
  <si>
    <t>teeri</t>
  </si>
  <si>
    <t>metso</t>
  </si>
  <si>
    <t>peltopyy</t>
  </si>
  <si>
    <t>viiriäinen</t>
  </si>
  <si>
    <t>fasaani</t>
  </si>
  <si>
    <t>kaakkuri</t>
  </si>
  <si>
    <t>kuikka</t>
  </si>
  <si>
    <t xml:space="preserve"> x</t>
  </si>
  <si>
    <t>amerikanjääkuikka</t>
  </si>
  <si>
    <t>jääkuikka</t>
  </si>
  <si>
    <t>pikku-uikku</t>
  </si>
  <si>
    <t>silkkiuikku</t>
  </si>
  <si>
    <t>härkälintu</t>
  </si>
  <si>
    <t>mustakurkku-uikku</t>
  </si>
  <si>
    <t>mustakaulauikku</t>
  </si>
  <si>
    <t>myrskylintu</t>
  </si>
  <si>
    <t>nokiliitäjä</t>
  </si>
  <si>
    <t>pikkuliitäjä</t>
  </si>
  <si>
    <t>myrskykeiju</t>
  </si>
  <si>
    <t>suula</t>
  </si>
  <si>
    <t>merimetso</t>
  </si>
  <si>
    <t>karimetso</t>
  </si>
  <si>
    <t>kaulushaikara</t>
  </si>
  <si>
    <t>silkkihaikara</t>
  </si>
  <si>
    <t>jalohaikara</t>
  </si>
  <si>
    <t>harmaahaikara</t>
  </si>
  <si>
    <t>mustahaikara</t>
  </si>
  <si>
    <t>kattohaikara</t>
  </si>
  <si>
    <t>mehiläishaukka</t>
  </si>
  <si>
    <t>haarahaukka</t>
  </si>
  <si>
    <t>isohaarahaukka</t>
  </si>
  <si>
    <t>merikotka</t>
  </si>
  <si>
    <t>ruskosuohaukka</t>
  </si>
  <si>
    <t>sinisuohaukka</t>
  </si>
  <si>
    <t>arosuohaukka</t>
  </si>
  <si>
    <t>niittysuohaukka</t>
  </si>
  <si>
    <t>kanahaukka</t>
  </si>
  <si>
    <t>varpushaukka</t>
  </si>
  <si>
    <t>hiirihaukka</t>
  </si>
  <si>
    <t>piekana</t>
  </si>
  <si>
    <t>maakotka</t>
  </si>
  <si>
    <t>sääksi</t>
  </si>
  <si>
    <t>tuulihaukka</t>
  </si>
  <si>
    <t>punajalkahaukka</t>
  </si>
  <si>
    <t>ampuhaukka</t>
  </si>
  <si>
    <t>nuolihaukka</t>
  </si>
  <si>
    <t>tunturihaukka</t>
  </si>
  <si>
    <t>muuttohaukka</t>
  </si>
  <si>
    <t>luhtakana</t>
  </si>
  <si>
    <t>luhtahuitti</t>
  </si>
  <si>
    <t>ruisrääkkä</t>
  </si>
  <si>
    <t>liejukana</t>
  </si>
  <si>
    <t>nokikana</t>
  </si>
  <si>
    <t>kurki</t>
  </si>
  <si>
    <t>meriharakka</t>
  </si>
  <si>
    <t>avosetti</t>
  </si>
  <si>
    <t>pikkutylli</t>
  </si>
  <si>
    <t>tylli</t>
  </si>
  <si>
    <t>mustajalkatylli</t>
  </si>
  <si>
    <t>keräkurmitsa</t>
  </si>
  <si>
    <t>kapustarinta</t>
  </si>
  <si>
    <t>tundrakurmitsa</t>
  </si>
  <si>
    <t>töyhtöhyyppä</t>
  </si>
  <si>
    <t>isosirri</t>
  </si>
  <si>
    <t>pulmussirri</t>
  </si>
  <si>
    <t>pikkusirri</t>
  </si>
  <si>
    <t>lapinsirri</t>
  </si>
  <si>
    <t>palsasirri</t>
  </si>
  <si>
    <t>kuovisirri</t>
  </si>
  <si>
    <t>merisirri</t>
  </si>
  <si>
    <t>suosirri</t>
  </si>
  <si>
    <t>jänkäsirriäinen</t>
  </si>
  <si>
    <t>suokukko</t>
  </si>
  <si>
    <t>jänkäkurppa</t>
  </si>
  <si>
    <t>taivaanvuohi</t>
  </si>
  <si>
    <t>heinäkurppa</t>
  </si>
  <si>
    <t>lehtokurppa</t>
  </si>
  <si>
    <t>mustapyrstökuiri</t>
  </si>
  <si>
    <t>punakuiri</t>
  </si>
  <si>
    <t>pikkukuovi</t>
  </si>
  <si>
    <t>kuovi</t>
  </si>
  <si>
    <t>mustaviklo</t>
  </si>
  <si>
    <t>punajalkaviklo</t>
  </si>
  <si>
    <t>lampiviklo</t>
  </si>
  <si>
    <t>valkoviklo</t>
  </si>
  <si>
    <t>metsäviklo</t>
  </si>
  <si>
    <t>liro</t>
  </si>
  <si>
    <t>rantasipi</t>
  </si>
  <si>
    <t>karikukko</t>
  </si>
  <si>
    <t>vesipääsky</t>
  </si>
  <si>
    <t>isovesipääsky</t>
  </si>
  <si>
    <t>leveäpyrstökihu</t>
  </si>
  <si>
    <t>merikihu</t>
  </si>
  <si>
    <t>tunturikihu</t>
  </si>
  <si>
    <t>isokihu</t>
  </si>
  <si>
    <t>mustanmerenlokki</t>
  </si>
  <si>
    <t>pikkulokki</t>
  </si>
  <si>
    <t>tiiralokki</t>
  </si>
  <si>
    <t>naurulokki</t>
  </si>
  <si>
    <t>kalalokki</t>
  </si>
  <si>
    <t>selkälokki</t>
  </si>
  <si>
    <t>harmaalokki</t>
  </si>
  <si>
    <t>aroharmaalokki</t>
  </si>
  <si>
    <t>etelänharmaalokki</t>
  </si>
  <si>
    <t>grönlanninlokki</t>
  </si>
  <si>
    <t>isolokki</t>
  </si>
  <si>
    <t>merilokki</t>
  </si>
  <si>
    <t>pikkukajava</t>
  </si>
  <si>
    <t>räyskä</t>
  </si>
  <si>
    <t>riuttatiira</t>
  </si>
  <si>
    <t>kalatiira</t>
  </si>
  <si>
    <t>lapintiira</t>
  </si>
  <si>
    <t>pikkutiira</t>
  </si>
  <si>
    <t>mustatiira</t>
  </si>
  <si>
    <t>valkosiipitiira</t>
  </si>
  <si>
    <t>etelänkiisla</t>
  </si>
  <si>
    <t>ruokki</t>
  </si>
  <si>
    <t>riskilä</t>
  </si>
  <si>
    <t>pikkuruokki</t>
  </si>
  <si>
    <t>lunni</t>
  </si>
  <si>
    <t>kesykyyhky</t>
  </si>
  <si>
    <t>uuttukyyhky</t>
  </si>
  <si>
    <t>sepelkyyhky</t>
  </si>
  <si>
    <t>turkinkyyhky</t>
  </si>
  <si>
    <t>turturikyyhky</t>
  </si>
  <si>
    <t>käki</t>
  </si>
  <si>
    <t>huuhkaja</t>
  </si>
  <si>
    <t>tunturipöllö</t>
  </si>
  <si>
    <t>hiiripöllö</t>
  </si>
  <si>
    <t>varpuspöllö</t>
  </si>
  <si>
    <t>lehtopöllö</t>
  </si>
  <si>
    <t>viirupöllö</t>
  </si>
  <si>
    <t>lapinpöllö</t>
  </si>
  <si>
    <t>sarvipöllö</t>
  </si>
  <si>
    <t>suopöllö</t>
  </si>
  <si>
    <t>helmipöllö</t>
  </si>
  <si>
    <t>kehrääjä</t>
  </si>
  <si>
    <t>tervapääsky</t>
  </si>
  <si>
    <t>kuningaskalastaja</t>
  </si>
  <si>
    <t>mehiläissyöjä</t>
  </si>
  <si>
    <t>harjalintu</t>
  </si>
  <si>
    <t>käenpiika</t>
  </si>
  <si>
    <t>harmaapäätikka</t>
  </si>
  <si>
    <t>vihertikka</t>
  </si>
  <si>
    <t>palokärki</t>
  </si>
  <si>
    <t>käpytikka</t>
  </si>
  <si>
    <t>valkoselkätikka</t>
  </si>
  <si>
    <t>pikkutikka</t>
  </si>
  <si>
    <t>pohjantikka</t>
  </si>
  <si>
    <t>lyhytvarvaskiuru</t>
  </si>
  <si>
    <t>töyhtökiuru</t>
  </si>
  <si>
    <t>kangaskiuru</t>
  </si>
  <si>
    <t>kiuru</t>
  </si>
  <si>
    <t>tunturikiuru</t>
  </si>
  <si>
    <t>törmäpääsky</t>
  </si>
  <si>
    <t>haarapääsky</t>
  </si>
  <si>
    <t>räystäspääsky</t>
  </si>
  <si>
    <t>isokirvinen</t>
  </si>
  <si>
    <t>nummikirvinen</t>
  </si>
  <si>
    <t>metsäkirvinen</t>
  </si>
  <si>
    <t>niittykirvinen</t>
  </si>
  <si>
    <t>lapinkirvinen</t>
  </si>
  <si>
    <t>luotokirvinen</t>
  </si>
  <si>
    <t>vuorikirvinen</t>
  </si>
  <si>
    <t>keltavästäräkki</t>
  </si>
  <si>
    <t>sitruunavästäräkki</t>
  </si>
  <si>
    <t>virtavästäräkki</t>
  </si>
  <si>
    <t>västäräkki</t>
  </si>
  <si>
    <t>tilhi</t>
  </si>
  <si>
    <t>koskikara</t>
  </si>
  <si>
    <t>peukaloinen</t>
  </si>
  <si>
    <t>rautiainen</t>
  </si>
  <si>
    <t>punarinta</t>
  </si>
  <si>
    <t>satakieli</t>
  </si>
  <si>
    <t>sinirinta</t>
  </si>
  <si>
    <t>mustaleppälintu</t>
  </si>
  <si>
    <t>leppälintu</t>
  </si>
  <si>
    <t>pensastasku</t>
  </si>
  <si>
    <t>mustapäätasku</t>
  </si>
  <si>
    <t>kivitasku</t>
  </si>
  <si>
    <t>sepelrastas</t>
  </si>
  <si>
    <t>mustarastas</t>
  </si>
  <si>
    <t>räkättirastas</t>
  </si>
  <si>
    <t>laulurastas</t>
  </si>
  <si>
    <t>punakylkirastas</t>
  </si>
  <si>
    <t>kulorastas</t>
  </si>
  <si>
    <t>pensassirkkalintu</t>
  </si>
  <si>
    <t>viitasirkkalintu</t>
  </si>
  <si>
    <t>ruokosirkkalintu</t>
  </si>
  <si>
    <t>ruokokerttunen</t>
  </si>
  <si>
    <t>viitakerttunen</t>
  </si>
  <si>
    <t>luhtakerttunen</t>
  </si>
  <si>
    <t>rytikerttunen</t>
  </si>
  <si>
    <t>rastaskerttunen</t>
  </si>
  <si>
    <t>kultarinta</t>
  </si>
  <si>
    <t>kirjokerttu</t>
  </si>
  <si>
    <t>hernekerttu</t>
  </si>
  <si>
    <t>pensaskerttu</t>
  </si>
  <si>
    <t>lehtokerttu</t>
  </si>
  <si>
    <t>mustapääkerttu</t>
  </si>
  <si>
    <t>idänuunilintu</t>
  </si>
  <si>
    <t>lapinuunilintu</t>
  </si>
  <si>
    <t>hippiäisuunilintu</t>
  </si>
  <si>
    <t>taigauunilintu</t>
  </si>
  <si>
    <t>sirittäjä</t>
  </si>
  <si>
    <t>tiltaltti</t>
  </si>
  <si>
    <t>pajulintu</t>
  </si>
  <si>
    <t>hippiäinen</t>
  </si>
  <si>
    <t>tulipäähippiäinen</t>
  </si>
  <si>
    <t>harmaasieppo</t>
  </si>
  <si>
    <t>pikkusieppo</t>
  </si>
  <si>
    <t>sepelsieppo</t>
  </si>
  <si>
    <t>kirjosieppo</t>
  </si>
  <si>
    <t>viiksitimali</t>
  </si>
  <si>
    <t>pyrstötiainen</t>
  </si>
  <si>
    <t>viitatiainen</t>
  </si>
  <si>
    <t>hömötiainen</t>
  </si>
  <si>
    <t>lapintiainen</t>
  </si>
  <si>
    <t>töyhtötiainen</t>
  </si>
  <si>
    <t>kuusitiainen</t>
  </si>
  <si>
    <t>sinitiainen</t>
  </si>
  <si>
    <t>talitiainen</t>
  </si>
  <si>
    <t>pähkinänakkeli</t>
  </si>
  <si>
    <t>puukiipijä</t>
  </si>
  <si>
    <t>pussitiainen</t>
  </si>
  <si>
    <t>kuhankeittäjä</t>
  </si>
  <si>
    <t>pikkulepinkäinen</t>
  </si>
  <si>
    <t>isolepinkäinen</t>
  </si>
  <si>
    <t>närhi</t>
  </si>
  <si>
    <t>kuukkeli</t>
  </si>
  <si>
    <t>harakka</t>
  </si>
  <si>
    <t>pähkinähakki</t>
  </si>
  <si>
    <t>naakka</t>
  </si>
  <si>
    <t>mustavaris</t>
  </si>
  <si>
    <t>varis</t>
  </si>
  <si>
    <t>korppi</t>
  </si>
  <si>
    <t>kottarainen</t>
  </si>
  <si>
    <t>varpunen</t>
  </si>
  <si>
    <t>pikkuvarpunen</t>
  </si>
  <si>
    <t>peippo</t>
  </si>
  <si>
    <t xml:space="preserve">x </t>
  </si>
  <si>
    <t>järripeippo</t>
  </si>
  <si>
    <t>keltahemppo</t>
  </si>
  <si>
    <t>viherpeippo</t>
  </si>
  <si>
    <t>tikli</t>
  </si>
  <si>
    <t>vihervarpunen</t>
  </si>
  <si>
    <t>hemppo</t>
  </si>
  <si>
    <t>vuorihemppo</t>
  </si>
  <si>
    <t>urpiainen</t>
  </si>
  <si>
    <t>kirjosiipikäpylintu</t>
  </si>
  <si>
    <t>pikkukäpylintu</t>
  </si>
  <si>
    <t>isokäpylintu</t>
  </si>
  <si>
    <t>punavarpunen</t>
  </si>
  <si>
    <t>taviokuurna</t>
  </si>
  <si>
    <t>punatulkku</t>
  </si>
  <si>
    <t>nokkavarpunen</t>
  </si>
  <si>
    <t>lapinsirkku</t>
  </si>
  <si>
    <t>pulmunen</t>
  </si>
  <si>
    <t>keltasirkku</t>
  </si>
  <si>
    <t>peltosirkku</t>
  </si>
  <si>
    <t>pohjansirkku</t>
  </si>
  <si>
    <t>rus/pus</t>
  </si>
  <si>
    <t>pikkusirkku</t>
  </si>
  <si>
    <t>pajusirkku</t>
  </si>
  <si>
    <t>harmaasirkku</t>
  </si>
  <si>
    <t>tiibetinhanhi</t>
  </si>
  <si>
    <t>mandariinisorsa</t>
  </si>
  <si>
    <t>etelänpuukiipijä</t>
  </si>
  <si>
    <t>arokotka</t>
  </si>
  <si>
    <t>European storm petrel</t>
  </si>
  <si>
    <t>pilkkaniska</t>
  </si>
  <si>
    <t>amerikanhaapana</t>
  </si>
  <si>
    <t>ruskosotka</t>
  </si>
  <si>
    <t>Nordic Bird Race 2026 - Sweden</t>
  </si>
  <si>
    <t>Swedish name</t>
  </si>
  <si>
    <t>Brian Löfkvist</t>
  </si>
  <si>
    <t>Albin Nordlund</t>
  </si>
  <si>
    <t>Gordon Lundvall</t>
  </si>
  <si>
    <t xml:space="preserve">Kaleido Carrillo </t>
  </si>
  <si>
    <t>Eskil Friberg</t>
  </si>
  <si>
    <t>Benjamin Rodling</t>
  </si>
  <si>
    <t xml:space="preserve">Nikola Kostic </t>
  </si>
  <si>
    <t>Arild Norberg</t>
  </si>
  <si>
    <t>Knut Hjörnhede</t>
  </si>
  <si>
    <t>Gabriel Axelsson</t>
  </si>
  <si>
    <t>Petter Sahlström</t>
  </si>
  <si>
    <t>Max Lundell</t>
  </si>
  <si>
    <t xml:space="preserve">Oscar Gustavsson </t>
  </si>
  <si>
    <t>Kasper Wieck</t>
  </si>
  <si>
    <t>Mathilda Lindberg</t>
  </si>
  <si>
    <t>Love &amp; Saga Wallin</t>
  </si>
  <si>
    <t>Vilgot Sagerfors</t>
  </si>
  <si>
    <t>Oskar Karsikko</t>
  </si>
  <si>
    <t>Joel Eng</t>
  </si>
  <si>
    <t>Hugo Isaksson o Liam Gustafsson</t>
  </si>
  <si>
    <t>Sigge Alfredsson</t>
  </si>
  <si>
    <t xml:space="preserve">Malte Lindberg </t>
  </si>
  <si>
    <t>Adam Johnsson</t>
  </si>
  <si>
    <t>Knölsvan</t>
  </si>
  <si>
    <t>Mindre sångsvan</t>
  </si>
  <si>
    <t>Sångsvan</t>
  </si>
  <si>
    <t>Tundragås</t>
  </si>
  <si>
    <t>Spetsbergsgås</t>
  </si>
  <si>
    <t>Skogsgås</t>
  </si>
  <si>
    <t>Bläsgås</t>
  </si>
  <si>
    <t>Fjällgås</t>
  </si>
  <si>
    <t>Grågås</t>
  </si>
  <si>
    <t>Kanadagås</t>
  </si>
  <si>
    <t>Vitkindad gås</t>
  </si>
  <si>
    <t>Prutgås</t>
  </si>
  <si>
    <t>Rödhalsad gås</t>
  </si>
  <si>
    <t>Rostand</t>
  </si>
  <si>
    <t>Gravand</t>
  </si>
  <si>
    <t>Bläsand</t>
  </si>
  <si>
    <t>Snatterand</t>
  </si>
  <si>
    <t>Kricka</t>
  </si>
  <si>
    <t>Gräsand</t>
  </si>
  <si>
    <t>Stjärtand</t>
  </si>
  <si>
    <t>Årta</t>
  </si>
  <si>
    <t>Skedand</t>
  </si>
  <si>
    <t>Brunand</t>
  </si>
  <si>
    <t>Vigg</t>
  </si>
  <si>
    <t>Bergand</t>
  </si>
  <si>
    <t>Ejder</t>
  </si>
  <si>
    <t>Praktejder</t>
  </si>
  <si>
    <t>Alförrädare</t>
  </si>
  <si>
    <t>Alfågel</t>
  </si>
  <si>
    <t>Sjöorre</t>
  </si>
  <si>
    <t>Svärta</t>
  </si>
  <si>
    <t>Knipa</t>
  </si>
  <si>
    <t>Salskrake</t>
  </si>
  <si>
    <t>Småskrake</t>
  </si>
  <si>
    <t>Storskrake</t>
  </si>
  <si>
    <t>Järpe</t>
  </si>
  <si>
    <t>Dalripa</t>
  </si>
  <si>
    <t>Fjällripa</t>
  </si>
  <si>
    <t>Orre</t>
  </si>
  <si>
    <t>Tjäder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</si>
  <si>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</si>
  <si>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</si>
  <si>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</si>
  <si>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</si>
  <si>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</si>
  <si>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</si>
  <si>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</si>
  <si>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Smådopping</t>
  </si>
  <si>
    <t>Skäggdopping</t>
  </si>
  <si>
    <t>Gråhakedopping</t>
  </si>
  <si>
    <t>horned grebe</t>
  </si>
  <si>
    <t>Svarthakedopping</t>
  </si>
  <si>
    <t>Svarthalsad dopping</t>
  </si>
  <si>
    <t>Stormfågel</t>
  </si>
  <si>
    <t xml:space="preserve">X </t>
  </si>
  <si>
    <t>Grålira</t>
  </si>
  <si>
    <t>Mindre lira</t>
  </si>
  <si>
    <t>Klykstjärtad stormsvala</t>
  </si>
  <si>
    <t>Havssula</t>
  </si>
  <si>
    <t>Storskarv</t>
  </si>
  <si>
    <t>Toppskarv</t>
  </si>
  <si>
    <t>Rördrom</t>
  </si>
  <si>
    <t>Silkeshäger</t>
  </si>
  <si>
    <t>Ägretthäger</t>
  </si>
  <si>
    <t>Gråhäger</t>
  </si>
  <si>
    <t>Svart stork</t>
  </si>
  <si>
    <t>Vit stork</t>
  </si>
  <si>
    <t>Bivråk</t>
  </si>
  <si>
    <t>Brun glada</t>
  </si>
  <si>
    <t>Röd glada</t>
  </si>
  <si>
    <t>Havsörn</t>
  </si>
  <si>
    <t>Brun kärrhök</t>
  </si>
  <si>
    <t>Blå kärrhök</t>
  </si>
  <si>
    <t>Stäpphök</t>
  </si>
  <si>
    <t>Ängshök</t>
  </si>
  <si>
    <t>Duvhök</t>
  </si>
  <si>
    <t>Sparvhök</t>
  </si>
  <si>
    <t>Ormvråk</t>
  </si>
  <si>
    <t>Fjällvråk</t>
  </si>
  <si>
    <t>Kungsörn</t>
  </si>
  <si>
    <t>Fiskgjuse</t>
  </si>
  <si>
    <t>Tornfalk</t>
  </si>
  <si>
    <t>Aftonfalk</t>
  </si>
  <si>
    <t>Stenfalk</t>
  </si>
  <si>
    <t>Lärkfalk</t>
  </si>
  <si>
    <t>Jaktfalk</t>
  </si>
  <si>
    <t>Pilgrimsfalk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</si>
  <si>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</si>
  <si>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</si>
  <si>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</si>
  <si>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</si>
  <si>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</si>
  <si>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</si>
  <si>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</si>
  <si>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</si>
  <si>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</si>
  <si>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</si>
  <si>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</si>
  <si>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</si>
  <si>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Ljungpipare</t>
  </si>
  <si>
    <t>Kustpipare</t>
  </si>
  <si>
    <t>Tofsvipa</t>
  </si>
  <si>
    <t>Kustsnäppa</t>
  </si>
  <si>
    <t>Sandlöpare</t>
  </si>
  <si>
    <t>Småsnäppa</t>
  </si>
  <si>
    <t>Mosnäppa</t>
  </si>
  <si>
    <t>Tuvsnäppa</t>
  </si>
  <si>
    <t>Spovsnäppa</t>
  </si>
  <si>
    <t>Skärsnäppa</t>
  </si>
  <si>
    <t>Kärrsnäppa</t>
  </si>
  <si>
    <t>Myrsnäppa</t>
  </si>
  <si>
    <t>Brushane</t>
  </si>
  <si>
    <t>Dvärgbeckasin</t>
  </si>
  <si>
    <t>Enkelbeckasin</t>
  </si>
  <si>
    <t>Dubbelbeckasin</t>
  </si>
  <si>
    <t>Morkulla</t>
  </si>
  <si>
    <t>Rödspov</t>
  </si>
  <si>
    <t>Myrspov</t>
  </si>
  <si>
    <t>Småspov</t>
  </si>
  <si>
    <t>Storspov</t>
  </si>
  <si>
    <t>Svartsnäppa</t>
  </si>
  <si>
    <t>Rödbena</t>
  </si>
  <si>
    <t>Dammsnäppa</t>
  </si>
  <si>
    <t>Gluttsnäppa</t>
  </si>
  <si>
    <t>Skogssnäppa</t>
  </si>
  <si>
    <t>Grönbena</t>
  </si>
  <si>
    <t>Drillsnäppa</t>
  </si>
  <si>
    <t>Roskarl</t>
  </si>
  <si>
    <t>Smalnäbbad simsnäppa</t>
  </si>
  <si>
    <t>Brednäbbad simsnäppa</t>
  </si>
  <si>
    <t>Bredstjärtad labb</t>
  </si>
  <si>
    <t>Kustlabb</t>
  </si>
  <si>
    <t>Fjällabb</t>
  </si>
  <si>
    <t>Storlabb</t>
  </si>
  <si>
    <t>Svarthuvad mås</t>
  </si>
  <si>
    <t>Dvärgmås</t>
  </si>
  <si>
    <t>Tärnmås</t>
  </si>
  <si>
    <t>Skrattmås</t>
  </si>
  <si>
    <t>Fiskmås</t>
  </si>
  <si>
    <t>Silltrut</t>
  </si>
  <si>
    <t>Gråtrut</t>
  </si>
  <si>
    <t>Kaspisk trut</t>
  </si>
  <si>
    <t>Medelhavstrut</t>
  </si>
  <si>
    <t>Vitvingad trut</t>
  </si>
  <si>
    <t>Vittrut</t>
  </si>
  <si>
    <t>Havstrut</t>
  </si>
  <si>
    <t>Tretåig mås</t>
  </si>
  <si>
    <t>Skräntärna</t>
  </si>
  <si>
    <t>Kentsk tärna</t>
  </si>
  <si>
    <t>Fisktärna</t>
  </si>
  <si>
    <t>Silvertärna</t>
  </si>
  <si>
    <t>Småtärna</t>
  </si>
  <si>
    <t>Svarttärna</t>
  </si>
  <si>
    <t>Vitvingad tärna</t>
  </si>
  <si>
    <t>Sillgrissla</t>
  </si>
  <si>
    <t>Tordmule</t>
  </si>
  <si>
    <t>Tobisgrissla</t>
  </si>
  <si>
    <t>Alkekung</t>
  </si>
  <si>
    <t>Lunnefågel</t>
  </si>
  <si>
    <t>Klippduva (tamduva)</t>
  </si>
  <si>
    <t>Skogsduva</t>
  </si>
  <si>
    <t>Ringduva</t>
  </si>
  <si>
    <t>Turkduva</t>
  </si>
  <si>
    <t>Turturduva</t>
  </si>
  <si>
    <t>Gök</t>
  </si>
  <si>
    <t>Berguv</t>
  </si>
  <si>
    <t>Fjälluggla</t>
  </si>
  <si>
    <t>Hökuggla</t>
  </si>
  <si>
    <t>Sparvuggla</t>
  </si>
  <si>
    <t>Kattuggla</t>
  </si>
  <si>
    <t>Slaguggla</t>
  </si>
  <si>
    <t>Lappuggla</t>
  </si>
  <si>
    <t>Hornuggla</t>
  </si>
  <si>
    <t>Jorduggla</t>
  </si>
  <si>
    <t>Pärluggla</t>
  </si>
  <si>
    <t>Nattskärra</t>
  </si>
  <si>
    <t>Tornseglare</t>
  </si>
  <si>
    <t>Kungsfiskare</t>
  </si>
  <si>
    <t>Biätare</t>
  </si>
  <si>
    <t>Härfågel</t>
  </si>
  <si>
    <t>Göktyta</t>
  </si>
  <si>
    <t>Gråspett</t>
  </si>
  <si>
    <t>Gröngöling</t>
  </si>
  <si>
    <t>Spillkråka</t>
  </si>
  <si>
    <t>Större hackspett</t>
  </si>
  <si>
    <t>Vitryggig hackspett</t>
  </si>
  <si>
    <t>Mindre hackspett</t>
  </si>
  <si>
    <t>Tretåig hackspett</t>
  </si>
  <si>
    <t>Korttålärka</t>
  </si>
  <si>
    <t>Tofslärka</t>
  </si>
  <si>
    <t>Trädlärka</t>
  </si>
  <si>
    <t>Sånglärka</t>
  </si>
  <si>
    <t>Berglärka</t>
  </si>
  <si>
    <t>Backsvala</t>
  </si>
  <si>
    <t>Ladusvala</t>
  </si>
  <si>
    <t>Hussvala</t>
  </si>
  <si>
    <t>Större piplärka</t>
  </si>
  <si>
    <t>Fältpiplärka</t>
  </si>
  <si>
    <t>Trädpiplärka</t>
  </si>
  <si>
    <t>Ängspiplärka</t>
  </si>
  <si>
    <t>Rödstrupig piplärka</t>
  </si>
  <si>
    <t>Skärpiplärka</t>
  </si>
  <si>
    <t>Vattenpiplärka</t>
  </si>
  <si>
    <t>Gulärla</t>
  </si>
  <si>
    <t>Citronärla</t>
  </si>
  <si>
    <t>Forsärla</t>
  </si>
  <si>
    <t>Sädesärla</t>
  </si>
  <si>
    <t>Sidensvans</t>
  </si>
  <si>
    <t>Strömstare</t>
  </si>
  <si>
    <t>Gärdsmyg</t>
  </si>
  <si>
    <t>Järnsparv</t>
  </si>
  <si>
    <t>Rödhake</t>
  </si>
  <si>
    <t>Näktergal</t>
  </si>
  <si>
    <t>Blåhake</t>
  </si>
  <si>
    <t>Svart rödstjärt</t>
  </si>
  <si>
    <t>Rödstjärt</t>
  </si>
  <si>
    <t>Buskskvätta</t>
  </si>
  <si>
    <t>Svarthakad buskskvätta</t>
  </si>
  <si>
    <t>Stenskvätta</t>
  </si>
  <si>
    <t>Ringtrast</t>
  </si>
  <si>
    <t>Koltrast</t>
  </si>
  <si>
    <t>Björktrast</t>
  </si>
  <si>
    <t>Taltrast</t>
  </si>
  <si>
    <t>Rödvingetrast</t>
  </si>
  <si>
    <t>Dubbeltrast</t>
  </si>
  <si>
    <t>Gräshoppsångare</t>
  </si>
  <si>
    <t>Flodsångare</t>
  </si>
  <si>
    <t>Vassångare</t>
  </si>
  <si>
    <t>Sävsångare</t>
  </si>
  <si>
    <t>Kärrsångare</t>
  </si>
  <si>
    <t>Rörsångare</t>
  </si>
  <si>
    <t>Trastsångare</t>
  </si>
  <si>
    <t>Härmsångare</t>
  </si>
  <si>
    <t>Höksångare</t>
  </si>
  <si>
    <t>Ärtsångare</t>
  </si>
  <si>
    <t>Törnsångare</t>
  </si>
  <si>
    <t>Trädgårdssångare</t>
  </si>
  <si>
    <t>Svarthätta</t>
  </si>
  <si>
    <t>Lundsångare</t>
  </si>
  <si>
    <t>Nordsångare</t>
  </si>
  <si>
    <t>Kungsfågelsångare</t>
  </si>
  <si>
    <t>Tajgasångare</t>
  </si>
  <si>
    <t>Grönsångare</t>
  </si>
  <si>
    <t>Gransångare</t>
  </si>
  <si>
    <t>Lövsångare</t>
  </si>
  <si>
    <t>Kungsfågel</t>
  </si>
  <si>
    <t>Brandkronad kungsfågel</t>
  </si>
  <si>
    <t>Grå flugsnappare</t>
  </si>
  <si>
    <t>Mindre flugsnappare</t>
  </si>
  <si>
    <t>Halsbandsflugsnappare</t>
  </si>
  <si>
    <t>Svartvit flugsnappare</t>
  </si>
  <si>
    <t>Skäggmes</t>
  </si>
  <si>
    <t>Stjärtmes</t>
  </si>
  <si>
    <t>Entita</t>
  </si>
  <si>
    <t>Talltita</t>
  </si>
  <si>
    <t>Lappmes</t>
  </si>
  <si>
    <t>Tofsmes</t>
  </si>
  <si>
    <t>Svartmes</t>
  </si>
  <si>
    <t>Blåmes</t>
  </si>
  <si>
    <t>Talgoxe</t>
  </si>
  <si>
    <t xml:space="preserve"> X</t>
  </si>
  <si>
    <t>Nötväcka</t>
  </si>
  <si>
    <t>Trädkrypare</t>
  </si>
  <si>
    <t>Pungmes</t>
  </si>
  <si>
    <t>Sommargylling</t>
  </si>
  <si>
    <t>Törnskata</t>
  </si>
  <si>
    <t>Varfågel</t>
  </si>
  <si>
    <t>Nötskrika</t>
  </si>
  <si>
    <t>Lavskrika</t>
  </si>
  <si>
    <t>Skata</t>
  </si>
  <si>
    <t>Nötkråka</t>
  </si>
  <si>
    <t>Kaja</t>
  </si>
  <si>
    <t>Råka</t>
  </si>
  <si>
    <t>Kråka</t>
  </si>
  <si>
    <t>Korp</t>
  </si>
  <si>
    <t>Stare</t>
  </si>
  <si>
    <t>Gråsparv</t>
  </si>
  <si>
    <t>Pilfink</t>
  </si>
  <si>
    <t>Bofink</t>
  </si>
  <si>
    <t>Bergfink</t>
  </si>
  <si>
    <t>Gulhämpling</t>
  </si>
  <si>
    <t>Grönfink</t>
  </si>
  <si>
    <t>Steglits</t>
  </si>
  <si>
    <t>Grönsiska</t>
  </si>
  <si>
    <t>Hämpling</t>
  </si>
  <si>
    <t>Vinterhämpling</t>
  </si>
  <si>
    <t>Gråsiska</t>
  </si>
  <si>
    <t>Bändelkorsnäbb</t>
  </si>
  <si>
    <t>Mindre korsnäbb</t>
  </si>
  <si>
    <t>Större korsnäbb</t>
  </si>
  <si>
    <t>Rosenfink</t>
  </si>
  <si>
    <t>Tallbit</t>
  </si>
  <si>
    <t>Domherre</t>
  </si>
  <si>
    <t>Stenknäck</t>
  </si>
  <si>
    <t>Lappsparv</t>
  </si>
  <si>
    <t>Snösparv</t>
  </si>
  <si>
    <t>Gulsparv</t>
  </si>
  <si>
    <t>Ortolansparv</t>
  </si>
  <si>
    <t>Videsparv</t>
  </si>
  <si>
    <t>Dvärgsparv</t>
  </si>
  <si>
    <t>Sävsparv</t>
  </si>
  <si>
    <t>Kornsparv</t>
  </si>
  <si>
    <t>Stripgås</t>
  </si>
  <si>
    <t>Mandarinand</t>
  </si>
  <si>
    <t>Trädgårdsträdkrypare</t>
  </si>
  <si>
    <t>Stäppörn</t>
  </si>
  <si>
    <t>European Storm petrel</t>
  </si>
  <si>
    <t>Stormsvala</t>
  </si>
  <si>
    <t>Amerikansk bläsand</t>
  </si>
  <si>
    <t>Vitögd dykand</t>
  </si>
  <si>
    <t>Calculation sheet - formulas feed the Nordic Bird Race 2026 dashboard</t>
  </si>
  <si>
    <t>&lt;- is this an eco race? or this a typo?</t>
  </si>
  <si>
    <t>Species seen</t>
  </si>
  <si>
    <t>Species / active observer</t>
  </si>
  <si>
    <t>Country list</t>
  </si>
  <si>
    <t>Rank score</t>
  </si>
  <si>
    <t>Rank score (rare species)</t>
  </si>
  <si>
    <t xml:space="preserve">Signature species - seen in only one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</si>
</sst>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rgb="FF000000"/>
      <name val="Calibri"/>
      <charset val="1"/>
    </font>
    <font>
      <b/>
      <sz val="11"/>
      <color rgb="FFFFFFFF"/>
      <name val="Calibri"/>
      <family val="2"/>
    </font>
    <font>
      <sz val="11"/>
      <color rgb="FF1F2937"/>
      <name val="Calibri"/>
      <family val="2"/>
    </font>
    <font>
      <sz val="11"/>
      <color theme="1"/>
      <name val="Calibri"/>
      <family val="2"/>
    </font>
    <font>
      <sz val="11"/>
      <color theme="1"/>
      <name val="Serif"/>
      <charset val="1"/>
    </font>
    <font>
      <i/>
      <sz val="11"/>
      <color rgb="FF065F46"/>
      <name val="Calibri"/>
      <family val="2"/>
    </font>
    <font>
      <b/>
      <sz val="11"/>
      <color rgb="FF0F172A"/>
      <name val="Calibri"/>
      <family val="2"/>
    </font>
    <font>
      <sz val="11"/>
      <color theme="0"/>
      <name val="Calibri"/>
      <family val="2"/>
    </font>
    <font>
      <i/>
      <sz val="11"/>
      <color rgb="FF334155"/>
      <name val="Calibri"/>
      <family val="2"/>
    </font>
    <font>
      <sz val="11"/>
      <color rgb="FF111827"/>
      <name val="Calibri"/>
      <family val="2"/>
    </font>
    <font>
      <sz val="11"/>
      <color rgb="FF334155"/>
      <name val="Calibri"/>
      <family val="2"/>
    </font>
    <font>
      <b/>
      <sz val="11"/>
      <color rgb="FFFFFFFF"/>
      <name val="Serif"/>
      <charset val="1"/>
    </font>
    <font>
      <sz val="11"/>
      <color rgb="FFDCFCE7"/>
      <name val="Calibri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16A34A"/>
        <bgColor rgb="FF5F9EA0"/>
      </patternFill>
    </fill>
    <fill>
      <patternFill patternType="solid">
        <fgColor rgb="FFF8FAFC"/>
        <bgColor rgb="FFFFFFFF"/>
      </patternFill>
    </fill>
    <fill>
      <patternFill patternType="solid">
        <fgColor rgb="FFEFEFEF"/>
        <bgColor rgb="FFEEF2F7"/>
      </patternFill>
    </fill>
    <fill>
      <patternFill patternType="solid">
        <fgColor rgb="FFECFDF5"/>
        <bgColor rgb="FFF1F5F9"/>
      </patternFill>
    </fill>
    <fill>
      <patternFill patternType="solid">
        <fgColor theme="0"/>
        <bgColor rgb="FFF8FAFC"/>
      </patternFill>
    </fill>
    <fill>
      <patternFill patternType="solid">
        <fgColor rgb="FF2563EB"/>
        <bgColor rgb="FF006AA7"/>
      </patternFill>
    </fill>
    <fill>
      <patternFill patternType="solid">
        <fgColor rgb="FF7C3AED"/>
        <bgColor rgb="FF475569"/>
      </patternFill>
    </fill>
    <fill>
      <patternFill patternType="solid">
        <fgColor rgb="FFF97316"/>
        <bgColor rgb="FFFF9900"/>
      </patternFill>
    </fill>
    <fill>
      <patternFill patternType="solid">
        <fgColor rgb="FFC8102E"/>
        <bgColor rgb="FF993300"/>
      </patternFill>
    </fill>
    <fill>
      <patternFill patternType="solid">
        <fgColor rgb="FFEEF2F7"/>
        <bgColor rgb="FFF1F5F9"/>
      </patternFill>
    </fill>
    <fill>
      <patternFill patternType="solid">
        <fgColor rgb="FF475569"/>
        <bgColor rgb="FF334155"/>
      </patternFill>
    </fill>
    <fill>
      <patternFill patternType="solid">
        <fgColor rgb="FFF1F5F9"/>
        <bgColor rgb="FFEEF2F7"/>
      </patternFill>
    </fill>
    <fill>
      <patternFill patternType="solid">
        <fgColor rgb="FF00205B"/>
        <bgColor rgb="FF0F172A"/>
      </patternFill>
    </fill>
    <fill>
      <patternFill patternType="solid">
        <fgColor rgb="FF5F9EA0"/>
        <bgColor rgb="FF64748B"/>
      </patternFill>
    </fill>
    <fill>
      <patternFill patternType="solid">
        <fgColor rgb="FF006AA7"/>
        <bgColor rgb="FF156082"/>
      </patternFill>
    </fill>
    <fill>
      <patternFill patternType="solid">
        <fgColor rgb="FF64748B"/>
        <bgColor rgb="FF7575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15" borderId="0" xfId="0" applyFont="1" applyFill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1" fillId="9" borderId="0" xfId="0" applyFont="1" applyFill="1" applyAlignment="1">
      <alignment horizontal="center" vertical="top" wrapText="1"/>
    </xf>
    <xf numFmtId="0" fontId="1" fillId="8" borderId="0" xfId="0" applyFont="1" applyFill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0" xfId="0" applyFont="1" applyFill="1"/>
    <xf numFmtId="0" fontId="3" fillId="4" borderId="0" xfId="0" applyFont="1" applyFill="1"/>
    <xf numFmtId="0" fontId="4" fillId="4" borderId="0" xfId="0" applyFont="1" applyFill="1"/>
    <xf numFmtId="0" fontId="3" fillId="0" borderId="0" xfId="0" applyFont="1" applyAlignment="1">
      <alignment vertical="top"/>
    </xf>
    <xf numFmtId="0" fontId="6" fillId="3" borderId="0" xfId="0" applyFont="1" applyFill="1" applyAlignment="1">
      <alignment horizontal="center" vertical="top"/>
    </xf>
    <xf numFmtId="0" fontId="3" fillId="0" borderId="0" xfId="0" applyFont="1" applyAlignment="1">
      <alignment vertical="top" wrapText="1"/>
    </xf>
    <xf numFmtId="0" fontId="7" fillId="6" borderId="0" xfId="0" applyFont="1" applyFill="1" applyAlignment="1">
      <alignment vertical="top"/>
    </xf>
    <xf numFmtId="164" fontId="2" fillId="3" borderId="0" xfId="0" applyNumberFormat="1" applyFont="1" applyFill="1" applyAlignment="1">
      <alignment vertical="top" wrapText="1"/>
    </xf>
    <xf numFmtId="0" fontId="1" fillId="10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9" fillId="6" borderId="0" xfId="0" applyFont="1" applyFill="1"/>
    <xf numFmtId="0" fontId="9" fillId="3" borderId="0" xfId="0" applyFont="1" applyFill="1" applyAlignment="1">
      <alignment horizontal="center"/>
    </xf>
    <xf numFmtId="0" fontId="10" fillId="13" borderId="0" xfId="0" applyFont="1" applyFill="1" applyAlignment="1">
      <alignment horizontal="center"/>
    </xf>
    <xf numFmtId="0" fontId="3" fillId="0" borderId="0" xfId="0" applyFont="1"/>
    <xf numFmtId="0" fontId="1" fillId="14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4" fillId="0" borderId="0" xfId="0" applyFont="1"/>
    <xf numFmtId="0" fontId="1" fillId="17" borderId="0" xfId="0" applyFont="1" applyFill="1" applyAlignment="1">
      <alignment horizontal="center" vertical="center" wrapText="1"/>
    </xf>
    <xf numFmtId="0" fontId="2" fillId="3" borderId="0" xfId="0" applyFont="1" applyFill="1"/>
    <xf numFmtId="164" fontId="2" fillId="3" borderId="0" xfId="0" applyNumberFormat="1" applyFont="1" applyFill="1"/>
    <xf numFmtId="0" fontId="1" fillId="2" borderId="0" xfId="0" applyFont="1" applyFill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" fillId="8" borderId="0" xfId="0" applyFont="1" applyFill="1" applyAlignment="1">
      <alignment horizontal="center" vertical="top" wrapText="1"/>
    </xf>
    <xf numFmtId="0" fontId="1" fillId="9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5" fillId="5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8" fillId="11" borderId="0" xfId="0" applyFont="1" applyFill="1" applyAlignment="1">
      <alignment wrapText="1"/>
    </xf>
    <xf numFmtId="0" fontId="1" fillId="14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3" fillId="12" borderId="0" xfId="0" applyFont="1" applyFill="1" applyAlignment="1">
      <alignment horizontal="center" vertical="center"/>
    </xf>
  </cellXfs>
  <cellStyles count="1">
    <cellStyle name="Normal" xfId="0" builtinId="0"/>
  </cellStyles>
  <dxfs count="4">
    <dxf>
      <font>
        <color rgb="FF14532D"/>
      </font>
      <fill>
        <patternFill>
          <bgColor rgb="FFDCFCE7"/>
        </patternFill>
      </fill>
    </dxf>
    <dxf>
      <font>
        <color rgb="FF14532D"/>
      </font>
      <fill>
        <patternFill>
          <bgColor rgb="FFDCFCE7"/>
        </patternFill>
      </fill>
    </dxf>
    <dxf>
      <font>
        <color rgb="FF14532D"/>
      </font>
      <fill>
        <patternFill>
          <bgColor rgb="FFDCFCE7"/>
        </patternFill>
      </fill>
    </dxf>
    <dxf>
      <font>
        <color rgb="FF14532D"/>
      </font>
      <fill>
        <patternFill>
          <bgColor rgb="FFDCFC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14532D"/>
      <rgbColor rgb="FF000080"/>
      <rgbColor rgb="FF808000"/>
      <rgbColor rgb="FF800080"/>
      <rgbColor rgb="FF156082"/>
      <rgbColor rgb="FFB7B7B7"/>
      <rgbColor rgb="FF757575"/>
      <rgbColor rgb="FF9999FF"/>
      <rgbColor rgb="FF7C3AED"/>
      <rgbColor rgb="FFF8FAFC"/>
      <rgbColor rgb="FFDCFCE7"/>
      <rgbColor rgb="FF660066"/>
      <rgbColor rgb="FFFF8080"/>
      <rgbColor rgb="FF006AA7"/>
      <rgbColor rgb="FFD9D9D9"/>
      <rgbColor rgb="FF000080"/>
      <rgbColor rgb="FFFF00FF"/>
      <rgbColor rgb="FFFFFF00"/>
      <rgbColor rgb="FF00FFFF"/>
      <rgbColor rgb="FF800080"/>
      <rgbColor rgb="FF800000"/>
      <rgbColor rgb="FF065F46"/>
      <rgbColor rgb="FF0000FF"/>
      <rgbColor rgb="FF00CCFF"/>
      <rgbColor rgb="FFECFDF5"/>
      <rgbColor rgb="FFEEF2F7"/>
      <rgbColor rgb="FFEFEFEF"/>
      <rgbColor rgb="FF99CCFF"/>
      <rgbColor rgb="FFFF99CC"/>
      <rgbColor rgb="FFCC99FF"/>
      <rgbColor rgb="FFF1F5F9"/>
      <rgbColor rgb="FF2563EB"/>
      <rgbColor rgb="FF33CCCC"/>
      <rgbColor rgb="FF99CC00"/>
      <rgbColor rgb="FFFFCC00"/>
      <rgbColor rgb="FFFF9900"/>
      <rgbColor rgb="FFF97316"/>
      <rgbColor rgb="FF64748B"/>
      <rgbColor rgb="FF5F9EA0"/>
      <rgbColor rgb="FF00205B"/>
      <rgbColor rgb="FF16A34A"/>
      <rgbColor rgb="FF111827"/>
      <rgbColor rgb="FF0F172A"/>
      <rgbColor rgb="FF993300"/>
      <rgbColor rgb="FF475569"/>
      <rgbColor rgb="FF334155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sv-SE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Country high score: species per country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Species</c:v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Calibri"/>
                  </a:defRPr>
                </a:pPr>
                <a:endParaRPr lang="sv-S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'Fun stats'!$K$8:$K$11</c:f>
              <c:strCache>
                <c:ptCount val="4"/>
                <c:pt idx="0">
                  <c:v>Denmark</c:v>
                </c:pt>
                <c:pt idx="1">
                  <c:v>Norway</c:v>
                </c:pt>
                <c:pt idx="2">
                  <c:v>Finland</c:v>
                </c:pt>
                <c:pt idx="3">
                  <c:v>Sweden</c:v>
                </c:pt>
              </c:strCache>
            </c:strRef>
          </c:cat>
          <c:val>
            <c:numRef>
              <c:f>'Fun stats'!$L$8:$L$11</c:f>
              <c:numCache>
                <c:formatCode>General</c:formatCode>
                <c:ptCount val="4"/>
                <c:pt idx="0">
                  <c:v>0</c:v>
                </c:pt>
                <c:pt idx="1">
                  <c:v>75</c:v>
                </c:pt>
                <c:pt idx="2">
                  <c:v>177</c:v>
                </c:pt>
                <c:pt idx="3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E-4E07-AA8B-48C16F31E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70897"/>
        <c:axId val="66914359"/>
      </c:barChart>
      <c:catAx>
        <c:axId val="928708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sv-SE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None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sv-SE"/>
          </a:p>
        </c:txPr>
        <c:crossAx val="66914359"/>
        <c:crosses val="autoZero"/>
        <c:auto val="1"/>
        <c:lblAlgn val="ctr"/>
        <c:lblOffset val="100"/>
        <c:noMultiLvlLbl val="0"/>
      </c:catAx>
      <c:valAx>
        <c:axId val="66914359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sv-SE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None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sv-SE"/>
          </a:p>
        </c:txPr>
        <c:crossAx val="9287089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771480</xdr:colOff>
      <xdr:row>5</xdr:row>
      <xdr:rowOff>57240</xdr:rowOff>
    </xdr:from>
    <xdr:to>
      <xdr:col>18</xdr:col>
      <xdr:colOff>537120</xdr:colOff>
      <xdr:row>25</xdr:row>
      <xdr:rowOff>75600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showGridLines="0" zoomScaleNormal="100" workbookViewId="0">
      <selection sqref="A1:H1"/>
    </sheetView>
  </sheetViews>
  <sheetFormatPr defaultColWidth="12.59765625" defaultRowHeight="14.25"/>
  <cols>
    <col min="1" max="1" width="11.265625" customWidth="1"/>
    <col min="2" max="2" width="77.53125" customWidth="1"/>
    <col min="3" max="3" width="18.86328125" customWidth="1"/>
    <col min="4" max="26" width="8.59765625" customWidth="1"/>
  </cols>
  <sheetData>
    <row r="1" spans="1:8" ht="28.5" customHeight="1">
      <c r="A1" s="41" t="s">
        <v>0</v>
      </c>
      <c r="B1" s="41"/>
      <c r="C1" s="41"/>
      <c r="D1" s="41"/>
      <c r="E1" s="41"/>
      <c r="F1" s="41"/>
      <c r="G1" s="41"/>
      <c r="H1" s="41"/>
    </row>
    <row r="2" spans="1:8" ht="13.5" customHeight="1"/>
    <row r="3" spans="1:8" ht="13.5" customHeight="1">
      <c r="A3" s="7" t="s">
        <v>1</v>
      </c>
      <c r="B3" s="8" t="s">
        <v>2</v>
      </c>
    </row>
    <row r="4" spans="1:8" ht="13.5" customHeight="1">
      <c r="A4" s="7" t="s">
        <v>3</v>
      </c>
      <c r="B4" s="8" t="s">
        <v>4</v>
      </c>
    </row>
    <row r="5" spans="1:8" ht="13.5" customHeight="1">
      <c r="A5" s="7" t="s">
        <v>5</v>
      </c>
      <c r="B5" s="8" t="s">
        <v>6</v>
      </c>
    </row>
    <row r="6" spans="1:8" ht="13.5" customHeight="1">
      <c r="A6" s="7" t="s">
        <v>7</v>
      </c>
      <c r="B6" s="8" t="s">
        <v>8</v>
      </c>
    </row>
    <row r="7" spans="1:8" ht="13.5" customHeight="1">
      <c r="A7" s="7" t="s">
        <v>9</v>
      </c>
      <c r="B7" s="8" t="s">
        <v>10</v>
      </c>
    </row>
    <row r="8" spans="1:8" ht="13.5" customHeight="1">
      <c r="A8" s="7" t="s">
        <v>11</v>
      </c>
      <c r="B8" s="8" t="s">
        <v>12</v>
      </c>
    </row>
    <row r="9" spans="1:8" ht="13.5" customHeight="1">
      <c r="A9" s="7" t="s">
        <v>13</v>
      </c>
      <c r="B9" s="8" t="s">
        <v>14</v>
      </c>
      <c r="C9" s="9"/>
      <c r="D9" s="9"/>
      <c r="E9" s="9"/>
      <c r="F9" s="9"/>
      <c r="G9" s="9"/>
      <c r="H9" s="9"/>
    </row>
    <row r="10" spans="1:8" ht="13.5" customHeight="1">
      <c r="A10" s="7"/>
      <c r="B10" s="8"/>
    </row>
    <row r="11" spans="1:8" ht="13.5" customHeight="1">
      <c r="A11" s="10"/>
      <c r="B11" s="10"/>
    </row>
    <row r="12" spans="1:8" ht="13.5" customHeight="1">
      <c r="A12" s="10"/>
      <c r="B12" s="10"/>
    </row>
    <row r="13" spans="1:8" ht="13.5" customHeight="1">
      <c r="A13" s="10"/>
      <c r="B13" s="10"/>
    </row>
    <row r="14" spans="1:8" ht="13.5" customHeight="1">
      <c r="A14" s="10"/>
      <c r="B14" s="10"/>
    </row>
    <row r="15" spans="1:8" ht="13.5" customHeight="1"/>
    <row r="16" spans="1:8" ht="13.5" customHeight="1">
      <c r="A16" s="11"/>
      <c r="B16" s="12" t="s">
        <v>15</v>
      </c>
      <c r="C16" s="12" t="s">
        <v>16</v>
      </c>
    </row>
    <row r="17" spans="1:3" ht="13.5" customHeight="1">
      <c r="A17" s="11"/>
      <c r="B17" s="13"/>
      <c r="C17" s="12"/>
    </row>
    <row r="18" spans="1:3" ht="13.5" customHeight="1">
      <c r="A18" s="11"/>
      <c r="B18" s="12"/>
      <c r="C18" s="12"/>
    </row>
    <row r="19" spans="1:3" ht="13.5" customHeight="1">
      <c r="A19" s="11"/>
      <c r="B19" s="12"/>
      <c r="C19" s="12"/>
    </row>
    <row r="20" spans="1:3" ht="13.5" customHeight="1">
      <c r="A20" s="11"/>
      <c r="B20" s="12"/>
      <c r="C20" s="12"/>
    </row>
    <row r="21" spans="1:3" ht="13.5" customHeight="1">
      <c r="A21" s="11"/>
      <c r="B21" s="12"/>
      <c r="C21" s="12"/>
    </row>
    <row r="22" spans="1:3" ht="13.5" customHeight="1">
      <c r="A22" s="11"/>
      <c r="B22" s="12"/>
      <c r="C22" s="12"/>
    </row>
    <row r="23" spans="1:3" ht="13.5" customHeight="1">
      <c r="A23" s="11"/>
      <c r="B23" s="12"/>
      <c r="C23" s="12"/>
    </row>
    <row r="24" spans="1:3" ht="13.5" customHeight="1">
      <c r="A24" s="11"/>
      <c r="B24" s="12"/>
      <c r="C24" s="12"/>
    </row>
    <row r="25" spans="1:3" ht="13.5" customHeight="1">
      <c r="A25" s="11"/>
      <c r="B25" s="12"/>
      <c r="C25" s="12"/>
    </row>
    <row r="26" spans="1:3" ht="13.5" customHeight="1">
      <c r="A26" s="11"/>
      <c r="B26" s="12"/>
      <c r="C26" s="12"/>
    </row>
    <row r="27" spans="1:3" ht="13.5" customHeight="1">
      <c r="A27" s="11"/>
      <c r="B27" s="12"/>
      <c r="C27" s="12"/>
    </row>
    <row r="28" spans="1:3" ht="13.5" customHeight="1">
      <c r="A28" s="11"/>
      <c r="B28" s="12"/>
      <c r="C28" s="12"/>
    </row>
    <row r="29" spans="1:3" ht="13.5" customHeight="1"/>
    <row r="30" spans="1:3" ht="13.5" customHeight="1"/>
    <row r="31" spans="1:3" ht="13.5" customHeight="1"/>
    <row r="32" spans="1: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H1"/>
  </mergeCell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showGridLines="0" tabSelected="1" topLeftCell="A4" zoomScale="60" zoomScaleNormal="100" workbookViewId="0">
      <selection activeCell="F83" sqref="F83"/>
    </sheetView>
  </sheetViews>
  <sheetFormatPr defaultColWidth="12.59765625" defaultRowHeight="14.25"/>
  <cols>
    <col min="1" max="1" width="26.3984375" customWidth="1"/>
    <col min="2" max="3" width="11.86328125" customWidth="1"/>
    <col min="4" max="4" width="23.73046875" customWidth="1"/>
    <col min="5" max="5" width="3" customWidth="1"/>
    <col min="6" max="6" width="26.265625" customWidth="1"/>
    <col min="7" max="7" width="20" customWidth="1"/>
    <col min="8" max="8" width="23.73046875" customWidth="1"/>
    <col min="9" max="9" width="13.1328125" customWidth="1"/>
    <col min="10" max="11" width="13.73046875" customWidth="1"/>
    <col min="12" max="12" width="9" customWidth="1"/>
    <col min="13" max="26" width="8.59765625" customWidth="1"/>
  </cols>
  <sheetData>
    <row r="1" spans="1:26" ht="28.5" customHeight="1">
      <c r="A1" s="39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5.5" customHeight="1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3.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3.5" customHeight="1">
      <c r="A4" s="15" t="s">
        <v>19</v>
      </c>
      <c r="B4" s="15"/>
      <c r="C4" s="15" t="s">
        <v>20</v>
      </c>
      <c r="D4" s="15"/>
      <c r="E4" s="15" t="s">
        <v>21</v>
      </c>
      <c r="F4" s="15"/>
      <c r="G4" s="15" t="s">
        <v>22</v>
      </c>
      <c r="H4" s="15"/>
      <c r="I4" s="15" t="s">
        <v>23</v>
      </c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.5" customHeight="1">
      <c r="A5" s="15"/>
      <c r="B5" s="15">
        <f>COUNTIF(Calculations!$P$4:$P$310,"&gt;0")</f>
        <v>217</v>
      </c>
      <c r="C5" s="15"/>
      <c r="D5" s="15">
        <f>SUM(Calculations!$C$4:$C$7)</f>
        <v>59</v>
      </c>
      <c r="E5" s="15"/>
      <c r="F5" s="15">
        <f>COUNTIF(Calculations!$Q$4:$Q$310,4)</f>
        <v>0</v>
      </c>
      <c r="G5" s="15"/>
      <c r="H5" s="15">
        <f>COUNTIFS(Calculations!$P$4:$P$310,"&gt;0",Calculations!$P$4:$P$310,"&lt;3")</f>
        <v>48</v>
      </c>
      <c r="I5" s="15"/>
      <c r="J5" s="15" t="str">
        <f t="array" ref="J5">IF(SUM(Calculations!$B$4:$B$7)=0,"",IFERROR(INDEX(Calculations!$AC$4:$AC$7,MATCH(MAX(Calculations!$AG$4:$AG$7),Calculations!$AG$4:$AG$7,0)),""))</f>
        <v>Sweden</v>
      </c>
      <c r="K5" s="15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3.5" customHeight="1">
      <c r="A6" s="34" t="s">
        <v>24</v>
      </c>
      <c r="B6" s="34"/>
      <c r="C6" s="34"/>
      <c r="D6" s="34"/>
      <c r="E6" s="16"/>
      <c r="F6" s="34" t="s">
        <v>25</v>
      </c>
      <c r="G6" s="34"/>
      <c r="H6" s="34"/>
      <c r="I6" s="3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3.5" customHeight="1">
      <c r="A7" s="6" t="s">
        <v>26</v>
      </c>
      <c r="B7" s="6" t="s">
        <v>27</v>
      </c>
      <c r="C7" s="6" t="s">
        <v>28</v>
      </c>
      <c r="D7" s="6" t="s">
        <v>29</v>
      </c>
      <c r="E7" s="16"/>
      <c r="F7" s="6" t="s">
        <v>26</v>
      </c>
      <c r="G7" s="6" t="s">
        <v>30</v>
      </c>
      <c r="H7" s="6" t="s">
        <v>27</v>
      </c>
      <c r="I7" s="6" t="s">
        <v>31</v>
      </c>
      <c r="J7" s="14"/>
      <c r="K7" s="17" t="s">
        <v>26</v>
      </c>
      <c r="L7" s="17" t="s">
        <v>27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3.5" customHeight="1">
      <c r="A8" s="2" t="str">
        <f t="array" ref="A8">IFERROR(INDEX(Calculations!$AC$4:$AC$7,MATCH(LARGE(Calculations!$AG$4:$AG$7,1),Calculations!$AG$4:$AG$7,0)),"")</f>
        <v>Sweden</v>
      </c>
      <c r="B8" s="2">
        <f t="array" ref="B8">IFERROR(INDEX(Calculations!$AD$4:$AD$7,MATCH(LARGE(Calculations!$AG$4:$AG$7,1),Calculations!$AG$4:$AG$7,0)),"")</f>
        <v>180</v>
      </c>
      <c r="C8" s="2">
        <f t="array" ref="C8">IFERROR(INDEX(Calculations!$AE$4:$AE$7,MATCH(LARGE(Calculations!$AG$4:$AG$7,1),Calculations!$AG$4:$AG$7,0)),"")</f>
        <v>23</v>
      </c>
      <c r="D8" s="18">
        <f t="array" ref="D8">IFERROR(INDEX(Calculations!$AF$4:$AF$7,MATCH(LARGE(Calculations!$AG$4:$AG$7,1),Calculations!$AG$4:$AG$7,0)),"")</f>
        <v>7.8260869565217392</v>
      </c>
      <c r="E8" s="16"/>
      <c r="F8" s="2" t="str">
        <f t="array" ref="F8">IF(LARGE(Calculations!$AM$4:$AM$203,1)&lt;0,"",IFERROR(INDEX(Calculations!$AI$4:$AI$203,MATCH(LARGE(Calculations!$AM$4:$AM$203,1),Calculations!$AM$4:$AM$203,0)),""))</f>
        <v>Finland</v>
      </c>
      <c r="G8" s="2" t="str">
        <f t="array" ref="G8">IF(LARGE(Calculations!$AM$4:$AM$203,1)&lt;0,"",IFERROR(INDEX(Calculations!$AJ$4:$AJ$203,MATCH(LARGE(Calculations!$AM$4:$AM$203,1),Calculations!$AM$4:$AM$203,0)),""))</f>
        <v>Viljami Selander</v>
      </c>
      <c r="H8" s="2">
        <f t="array" ref="H8">IF(LARGE(Calculations!$AM$4:$AM$203,1)&lt;0,"",IFERROR(INDEX(Calculations!$AK$4:$AK$203,MATCH(LARGE(Calculations!$AM$4:$AM$203,1),Calculations!$AM$4:$AM$203,0)),""))</f>
        <v>110</v>
      </c>
      <c r="I8" s="2">
        <f t="array" ref="I8">IF(LARGE(Calculations!$AM$4:$AM$203,1)&lt;0,"",IFERROR(INDEX(Calculations!$AL$4:$AL$203,MATCH(LARGE(Calculations!$AM$4:$AM$203,1),Calculations!$AM$4:$AM$203,0)),""))</f>
        <v>16</v>
      </c>
      <c r="J8" s="14"/>
      <c r="K8" s="17" t="s">
        <v>32</v>
      </c>
      <c r="L8" s="17">
        <f>Calculations!B4</f>
        <v>0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.5" customHeight="1">
      <c r="A9" s="2" t="str">
        <f t="array" ref="A9">IFERROR(INDEX(Calculations!$AC$4:$AC$7,MATCH(LARGE(Calculations!$AG$4:$AG$7,2),Calculations!$AG$4:$AG$7,0)),"")</f>
        <v>Finland</v>
      </c>
      <c r="B9" s="2">
        <f t="array" ref="B9">IFERROR(INDEX(Calculations!$AD$4:$AD$7,MATCH(LARGE(Calculations!$AG$4:$AG$7,2),Calculations!$AG$4:$AG$7,0)),"")</f>
        <v>177</v>
      </c>
      <c r="C9" s="2">
        <f t="array" ref="C9">IFERROR(INDEX(Calculations!$AE$4:$AE$7,MATCH(LARGE(Calculations!$AG$4:$AG$7,2),Calculations!$AG$4:$AG$7,0)),"")</f>
        <v>31</v>
      </c>
      <c r="D9" s="18">
        <f t="array" ref="D9">IFERROR(INDEX(Calculations!$AF$4:$AF$7,MATCH(LARGE(Calculations!$AG$4:$AG$7,2),Calculations!$AG$4:$AG$7,0)),"")</f>
        <v>5.709677419354839</v>
      </c>
      <c r="E9" s="16"/>
      <c r="F9" s="2" t="str">
        <f t="array" ref="F9">IF(LARGE(Calculations!$AM$4:$AM$203,2)&lt;0,"",IFERROR(INDEX(Calculations!$AI$4:$AI$203,MATCH(LARGE(Calculations!$AM$4:$AM$203,2),Calculations!$AM$4:$AM$203,0)),""))</f>
        <v>Sweden</v>
      </c>
      <c r="G9" s="2" t="str">
        <f t="array" ref="G9">IF(LARGE(Calculations!$AM$4:$AM$203,2)&lt;0,"",IFERROR(INDEX(Calculations!$AJ$4:$AJ$203,MATCH(LARGE(Calculations!$AM$4:$AM$203,2),Calculations!$AM$4:$AM$203,0)),""))</f>
        <v>Gordon Lundvall</v>
      </c>
      <c r="H9" s="2">
        <f t="array" ref="H9">IF(LARGE(Calculations!$AM$4:$AM$203,2)&lt;0,"",IFERROR(INDEX(Calculations!$AK$4:$AK$203,MATCH(LARGE(Calculations!$AM$4:$AM$203,2),Calculations!$AM$4:$AM$203,0)),""))</f>
        <v>102</v>
      </c>
      <c r="I9" s="2">
        <f t="array" ref="I9">IF(LARGE(Calculations!$AM$4:$AM$203,2)&lt;0,"",IFERROR(INDEX(Calculations!$AL$4:$AL$203,MATCH(LARGE(Calculations!$AM$4:$AM$203,2),Calculations!$AM$4:$AM$203,0)),""))</f>
        <v>1</v>
      </c>
      <c r="J9" s="14"/>
      <c r="K9" s="17" t="s">
        <v>33</v>
      </c>
      <c r="L9" s="17">
        <f>Calculations!B5</f>
        <v>75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3.5" customHeight="1">
      <c r="A10" s="2" t="str">
        <f t="array" ref="A10">IFERROR(INDEX(Calculations!$AC$4:$AC$7,MATCH(LARGE(Calculations!$AG$4:$AG$7,3),Calculations!$AG$4:$AG$7,0)),"")</f>
        <v>Norway</v>
      </c>
      <c r="B10" s="2">
        <f t="array" ref="B10">IFERROR(INDEX(Calculations!$AD$4:$AD$7,MATCH(LARGE(Calculations!$AG$4:$AG$7,3),Calculations!$AG$4:$AG$7,0)),"")</f>
        <v>75</v>
      </c>
      <c r="C10" s="2">
        <f t="array" ref="C10">IFERROR(INDEX(Calculations!$AE$4:$AE$7,MATCH(LARGE(Calculations!$AG$4:$AG$7,3),Calculations!$AG$4:$AG$7,0)),"")</f>
        <v>5</v>
      </c>
      <c r="D10" s="18">
        <f t="array" ref="D10">IFERROR(INDEX(Calculations!$AF$4:$AF$7,MATCH(LARGE(Calculations!$AG$4:$AG$7,3),Calculations!$AG$4:$AG$7,0)),"")</f>
        <v>15</v>
      </c>
      <c r="E10" s="16"/>
      <c r="F10" s="2" t="str">
        <f t="array" ref="F10">IF(LARGE(Calculations!$AM$4:$AM$203,3)&lt;0,"",IFERROR(INDEX(Calculations!$AI$4:$AI$203,MATCH(LARGE(Calculations!$AM$4:$AM$203,3),Calculations!$AM$4:$AM$203,0)),""))</f>
        <v>Finland</v>
      </c>
      <c r="G10" s="2" t="str">
        <f t="array" ref="G10">IF(LARGE(Calculations!$AM$4:$AM$203,3)&lt;0,"",IFERROR(INDEX(Calculations!$AJ$4:$AJ$203,MATCH(LARGE(Calculations!$AM$4:$AM$203,3),Calculations!$AM$4:$AM$203,0)),""))</f>
        <v>Kia Varjonen</v>
      </c>
      <c r="H10" s="2">
        <f t="array" ref="H10">IF(LARGE(Calculations!$AM$4:$AM$203,3)&lt;0,"",IFERROR(INDEX(Calculations!$AK$4:$AK$203,MATCH(LARGE(Calculations!$AM$4:$AM$203,3),Calculations!$AM$4:$AM$203,0)),""))</f>
        <v>101</v>
      </c>
      <c r="I10" s="2">
        <f t="array" ref="I10">IF(LARGE(Calculations!$AM$4:$AM$203,3)&lt;0,"",IFERROR(INDEX(Calculations!$AL$4:$AL$203,MATCH(LARGE(Calculations!$AM$4:$AM$203,3),Calculations!$AM$4:$AM$203,0)),""))</f>
        <v>9</v>
      </c>
      <c r="J10" s="14"/>
      <c r="K10" s="17" t="s">
        <v>34</v>
      </c>
      <c r="L10" s="17">
        <f>Calculations!B6</f>
        <v>177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3.5" customHeight="1">
      <c r="A11" s="2" t="str">
        <f t="array" ref="A11">IFERROR(INDEX(Calculations!$AC$4:$AC$7,MATCH(LARGE(Calculations!$AG$4:$AG$7,4),Calculations!$AG$4:$AG$7,0)),"")</f>
        <v>Denmark</v>
      </c>
      <c r="B11" s="2">
        <f t="array" ref="B11">IFERROR(INDEX(Calculations!$AD$4:$AD$7,MATCH(LARGE(Calculations!$AG$4:$AG$7,4),Calculations!$AG$4:$AG$7,0)),"")</f>
        <v>0</v>
      </c>
      <c r="C11" s="2">
        <f t="array" ref="C11">IFERROR(INDEX(Calculations!$AE$4:$AE$7,MATCH(LARGE(Calculations!$AG$4:$AG$7,4),Calculations!$AG$4:$AG$7,0)),"")</f>
        <v>0</v>
      </c>
      <c r="D11" s="18">
        <f t="array" ref="D11">IFERROR(INDEX(Calculations!$AF$4:$AF$7,MATCH(LARGE(Calculations!$AG$4:$AG$7,4),Calculations!$AG$4:$AG$7,0)),"")</f>
        <v>0</v>
      </c>
      <c r="E11" s="16"/>
      <c r="F11" s="2" t="str">
        <f t="array" ref="F11">IF(LARGE(Calculations!$AM$4:$AM$203,4)&lt;0,"",IFERROR(INDEX(Calculations!$AI$4:$AI$203,MATCH(LARGE(Calculations!$AM$4:$AM$203,4),Calculations!$AM$4:$AM$203,0)),""))</f>
        <v>Sweden</v>
      </c>
      <c r="G11" s="2" t="str">
        <f t="array" ref="G11">IF(LARGE(Calculations!$AM$4:$AM$203,4)&lt;0,"",IFERROR(INDEX(Calculations!$AJ$4:$AJ$203,MATCH(LARGE(Calculations!$AM$4:$AM$203,4),Calculations!$AM$4:$AM$203,0)),""))</f>
        <v>Brian Löfkvist</v>
      </c>
      <c r="H11" s="2">
        <f t="array" ref="H11">IF(LARGE(Calculations!$AM$4:$AM$203,4)&lt;0,"",IFERROR(INDEX(Calculations!$AK$4:$AK$203,MATCH(LARGE(Calculations!$AM$4:$AM$203,4),Calculations!$AM$4:$AM$203,0)),""))</f>
        <v>99</v>
      </c>
      <c r="I11" s="2">
        <f t="array" ref="I11">IF(LARGE(Calculations!$AM$4:$AM$203,4)&lt;0,"",IFERROR(INDEX(Calculations!$AL$4:$AL$203,MATCH(LARGE(Calculations!$AM$4:$AM$203,4),Calculations!$AM$4:$AM$203,0)),""))</f>
        <v>0</v>
      </c>
      <c r="J11" s="14"/>
      <c r="K11" s="17" t="s">
        <v>35</v>
      </c>
      <c r="L11" s="17">
        <f>Calculations!B7</f>
        <v>180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3.5" customHeight="1">
      <c r="A12" s="34" t="s">
        <v>1594</v>
      </c>
      <c r="B12" s="34"/>
      <c r="C12" s="34"/>
      <c r="D12" s="34"/>
      <c r="E12" s="16"/>
      <c r="F12" s="2" t="str">
        <f t="array" ref="F12">IF(LARGE(Calculations!$AM$4:$AM$203,5)&lt;0,"",IFERROR(INDEX(Calculations!$AI$4:$AI$203,MATCH(LARGE(Calculations!$AM$4:$AM$203,5),Calculations!$AM$4:$AM$203,0)),""))</f>
        <v>Sweden</v>
      </c>
      <c r="G12" s="2" t="str">
        <f t="array" ref="G12">IF(LARGE(Calculations!$AM$4:$AM$203,5)&lt;0,"",IFERROR(INDEX(Calculations!$AJ$4:$AJ$203,MATCH(LARGE(Calculations!$AM$4:$AM$203,5),Calculations!$AM$4:$AM$203,0)),""))</f>
        <v>Albin Nordlund</v>
      </c>
      <c r="H12" s="2">
        <f t="array" ref="H12">IF(LARGE(Calculations!$AM$4:$AM$203,5)&lt;0,"",IFERROR(INDEX(Calculations!$AK$4:$AK$203,MATCH(LARGE(Calculations!$AM$4:$AM$203,5),Calculations!$AM$4:$AM$203,0)),""))</f>
        <v>98</v>
      </c>
      <c r="I12" s="2">
        <f t="array" ref="I12">IF(LARGE(Calculations!$AM$4:$AM$203,5)&lt;0,"",IFERROR(INDEX(Calculations!$AL$4:$AL$203,MATCH(LARGE(Calculations!$AM$4:$AM$203,5),Calculations!$AM$4:$AM$203,0)),""))</f>
        <v>1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3.5" customHeight="1">
      <c r="A13" s="6" t="s">
        <v>27</v>
      </c>
      <c r="B13" s="6" t="s">
        <v>26</v>
      </c>
      <c r="C13" s="6"/>
      <c r="D13" s="6" t="s">
        <v>37</v>
      </c>
      <c r="E13" s="16"/>
      <c r="F13" s="2" t="str">
        <f t="array" ref="F13">IF(LARGE(Calculations!$AM$4:$AM$203,6)&lt;0,"",IFERROR(INDEX(Calculations!$AI$4:$AI$203,MATCH(LARGE(Calculations!$AM$4:$AM$203,6),Calculations!$AM$4:$AM$203,0)),""))</f>
        <v>Sweden</v>
      </c>
      <c r="G13" s="2" t="str">
        <f t="array" ref="G13">IF(LARGE(Calculations!$AM$4:$AM$203,6)&lt;0,"",IFERROR(INDEX(Calculations!$AJ$4:$AJ$203,MATCH(LARGE(Calculations!$AM$4:$AM$203,6),Calculations!$AM$4:$AM$203,0)),""))</f>
        <v>Arild Norberg</v>
      </c>
      <c r="H13" s="2">
        <f t="array" ref="H13">IF(LARGE(Calculations!$AM$4:$AM$203,6)&lt;0,"",IFERROR(INDEX(Calculations!$AK$4:$AK$203,MATCH(LARGE(Calculations!$AM$4:$AM$203,6),Calculations!$AM$4:$AM$203,0)),""))</f>
        <v>93</v>
      </c>
      <c r="I13" s="2">
        <f t="array" ref="I13">IF(LARGE(Calculations!$AM$4:$AM$203,6)&lt;0,"",IFERROR(INDEX(Calculations!$AL$4:$AL$203,MATCH(LARGE(Calculations!$AM$4:$AM$203,6),Calculations!$AM$4:$AM$203,0)),""))</f>
        <v>2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3.5" customHeight="1">
      <c r="A14" s="2" t="str">
        <f t="array" ref="A14">IF(LARGE(Calculations!$BK$4:$BK$310,1)&lt;0,"",IFERROR(INDEX(Calculations!$BG$4:$BG$310,MATCH(LARGE(Calculations!$BK$4:$BK$310,1),Calculations!$BK$4:$BK$310,0)),""))</f>
        <v>Common murre</v>
      </c>
      <c r="B14" s="2" t="str">
        <f t="array" ref="B14">IF(LARGE(Calculations!$BK$4:$BK$310,1)&lt;0,"",IFERROR(INDEX(Calculations!$BH$4:$BH$310,MATCH(LARGE(Calculations!$BK$4:$BK$310,1),Calculations!$BK$4:$BK$310,0)),""))</f>
        <v>Sweden</v>
      </c>
      <c r="C14" s="2"/>
      <c r="D14" s="18">
        <f t="array" ref="D14">IF(LARGE(Calculations!$BK$4:$BK$310,1)&lt;0,"",IFERROR(INDEX(Calculations!$BJ$4:$BJ$310,MATCH(LARGE(Calculations!$BK$4:$BK$310,1),Calculations!$BK$4:$BK$310,0)),""))</f>
        <v>10</v>
      </c>
      <c r="E14" s="16"/>
      <c r="F14" s="2" t="str">
        <f t="array" ref="F14">IF(LARGE(Calculations!$AM$4:$AM$203,7)&lt;0,"",IFERROR(INDEX(Calculations!$AI$4:$AI$203,MATCH(LARGE(Calculations!$AM$4:$AM$203,7),Calculations!$AM$4:$AM$203,0)),""))</f>
        <v>Sweden</v>
      </c>
      <c r="G14" s="2" t="str">
        <f t="array" ref="G14">IF(LARGE(Calculations!$AM$4:$AM$203,7)&lt;0,"",IFERROR(INDEX(Calculations!$AJ$4:$AJ$203,MATCH(LARGE(Calculations!$AM$4:$AM$203,7),Calculations!$AM$4:$AM$203,0)),""))</f>
        <v>Eskil Friberg</v>
      </c>
      <c r="H14" s="2">
        <f t="array" ref="H14">IF(LARGE(Calculations!$AM$4:$AM$203,7)&lt;0,"",IFERROR(INDEX(Calculations!$AK$4:$AK$203,MATCH(LARGE(Calculations!$AM$4:$AM$203,7),Calculations!$AM$4:$AM$203,0)),""))</f>
        <v>87</v>
      </c>
      <c r="I14" s="2">
        <f t="array" ref="I14">IF(LARGE(Calculations!$AM$4:$AM$203,7)&lt;0,"",IFERROR(INDEX(Calculations!$AL$4:$AL$203,MATCH(LARGE(Calculations!$AM$4:$AM$203,7),Calculations!$AM$4:$AM$203,0)),""))</f>
        <v>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>
      <c r="A15" s="2" t="str">
        <f t="array" ref="A15">IF(LARGE(Calculations!$BK$4:$BK$310,2)&lt;0,"",IFERROR(INDEX(Calculations!$BG$4:$BG$310,MATCH(LARGE(Calculations!$BK$4:$BK$310,2),Calculations!$BK$4:$BK$310,0)),""))</f>
        <v>Common redshank</v>
      </c>
      <c r="B15" s="2" t="str">
        <f t="array" ref="B15">IF(LARGE(Calculations!$BK$4:$BK$310,2)&lt;0,"",IFERROR(INDEX(Calculations!$BH$4:$BH$310,MATCH(LARGE(Calculations!$BK$4:$BK$310,2),Calculations!$BK$4:$BK$310,0)),""))</f>
        <v>Sweden</v>
      </c>
      <c r="C15" s="2"/>
      <c r="D15" s="18">
        <f t="array" ref="D15">IF(LARGE(Calculations!$BK$4:$BK$310,2)&lt;0,"",IFERROR(INDEX(Calculations!$BJ$4:$BJ$310,MATCH(LARGE(Calculations!$BK$4:$BK$310,2),Calculations!$BK$4:$BK$310,0)),""))</f>
        <v>8</v>
      </c>
      <c r="E15" s="16"/>
      <c r="F15" s="2" t="str">
        <f t="array" ref="F15">IF(LARGE(Calculations!$AM$4:$AM$203,8)&lt;0,"",IFERROR(INDEX(Calculations!$AI$4:$AI$203,MATCH(LARGE(Calculations!$AM$4:$AM$203,8),Calculations!$AM$4:$AM$203,0)),""))</f>
        <v>Finland</v>
      </c>
      <c r="G15" s="2" t="str">
        <f t="array" ref="G15">IF(LARGE(Calculations!$AM$4:$AM$203,8)&lt;0,"",IFERROR(INDEX(Calculations!$AJ$4:$AJ$203,MATCH(LARGE(Calculations!$AM$4:$AM$203,8),Calculations!$AM$4:$AM$203,0)),""))</f>
        <v>ELIA Raappana</v>
      </c>
      <c r="H15" s="2">
        <f t="array" ref="H15">IF(LARGE(Calculations!$AM$4:$AM$203,8)&lt;0,"",IFERROR(INDEX(Calculations!$AK$4:$AK$203,MATCH(LARGE(Calculations!$AM$4:$AM$203,8),Calculations!$AM$4:$AM$203,0)),""))</f>
        <v>83</v>
      </c>
      <c r="I15" s="2">
        <f t="array" ref="I15">IF(LARGE(Calculations!$AM$4:$AM$203,8)&lt;0,"",IFERROR(INDEX(Calculations!$AL$4:$AL$203,MATCH(LARGE(Calculations!$AM$4:$AM$203,8),Calculations!$AM$4:$AM$203,0)),""))</f>
        <v>0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>
      <c r="A16" s="2" t="str">
        <f t="array" ref="A16">IF(LARGE(Calculations!$BK$4:$BK$310,3)&lt;0,"",IFERROR(INDEX(Calculations!$BG$4:$BG$310,MATCH(LARGE(Calculations!$BK$4:$BK$310,3),Calculations!$BK$4:$BK$310,0)),""))</f>
        <v>Red kite</v>
      </c>
      <c r="B16" s="2" t="str">
        <f t="array" ref="B16">IF(LARGE(Calculations!$BK$4:$BK$310,3)&lt;0,"",IFERROR(INDEX(Calculations!$BH$4:$BH$310,MATCH(LARGE(Calculations!$BK$4:$BK$310,3),Calculations!$BK$4:$BK$310,0)),""))</f>
        <v>Sweden</v>
      </c>
      <c r="C16" s="2"/>
      <c r="D16" s="18">
        <f t="array" ref="D16">IF(LARGE(Calculations!$BK$4:$BK$310,3)&lt;0,"",IFERROR(INDEX(Calculations!$BJ$4:$BJ$310,MATCH(LARGE(Calculations!$BK$4:$BK$310,3),Calculations!$BK$4:$BK$310,0)),""))</f>
        <v>7</v>
      </c>
      <c r="E16" s="16"/>
      <c r="F16" s="2" t="str">
        <f t="array" ref="F16">IF(LARGE(Calculations!$AM$4:$AM$203,9)&lt;0,"",IFERROR(INDEX(Calculations!$AI$4:$AI$203,MATCH(LARGE(Calculations!$AM$4:$AM$203,9),Calculations!$AM$4:$AM$203,0)),""))</f>
        <v>Finland</v>
      </c>
      <c r="G16" s="2" t="str">
        <f t="array" ref="G16">IF(LARGE(Calculations!$AM$4:$AM$203,9)&lt;0,"",IFERROR(INDEX(Calculations!$AJ$4:$AJ$203,MATCH(LARGE(Calculations!$AM$4:$AM$203,9),Calculations!$AM$4:$AM$203,0)),""))</f>
        <v>Mikael Särkelä</v>
      </c>
      <c r="H16" s="2">
        <f t="array" ref="H16">IF(LARGE(Calculations!$AM$4:$AM$203,9)&lt;0,"",IFERROR(INDEX(Calculations!$AK$4:$AK$203,MATCH(LARGE(Calculations!$AM$4:$AM$203,9),Calculations!$AM$4:$AM$203,0)),""))</f>
        <v>82</v>
      </c>
      <c r="I16" s="2">
        <f t="array" ref="I16">IF(LARGE(Calculations!$AM$4:$AM$203,9)&lt;0,"",IFERROR(INDEX(Calculations!$AL$4:$AL$203,MATCH(LARGE(Calculations!$AM$4:$AM$203,9),Calculations!$AM$4:$AM$203,0)),""))</f>
        <v>3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.5" customHeight="1">
      <c r="A17" s="2" t="str">
        <f t="array" ref="A17">IF(LARGE(Calculations!$BK$4:$BK$310,4)&lt;0,"",IFERROR(INDEX(Calculations!$BG$4:$BG$310,MATCH(LARGE(Calculations!$BK$4:$BK$310,4),Calculations!$BK$4:$BK$310,0)),""))</f>
        <v>Sandwich tern</v>
      </c>
      <c r="B17" s="2" t="str">
        <f t="array" ref="B17">IF(LARGE(Calculations!$BK$4:$BK$310,4)&lt;0,"",IFERROR(INDEX(Calculations!$BH$4:$BH$310,MATCH(LARGE(Calculations!$BK$4:$BK$310,4),Calculations!$BK$4:$BK$310,0)),""))</f>
        <v>Sweden</v>
      </c>
      <c r="C17" s="2"/>
      <c r="D17" s="18">
        <f t="array" ref="D17">IF(LARGE(Calculations!$BK$4:$BK$310,4)&lt;0,"",IFERROR(INDEX(Calculations!$BJ$4:$BJ$310,MATCH(LARGE(Calculations!$BK$4:$BK$310,4),Calculations!$BK$4:$BK$310,0)),""))</f>
        <v>7</v>
      </c>
      <c r="E17" s="16"/>
      <c r="F17" s="2" t="str">
        <f t="array" ref="F17">IF(LARGE(Calculations!$AM$4:$AM$203,10)&lt;0,"",IFERROR(INDEX(Calculations!$AI$4:$AI$203,MATCH(LARGE(Calculations!$AM$4:$AM$203,10),Calculations!$AM$4:$AM$203,0)),""))</f>
        <v>Sweden</v>
      </c>
      <c r="G17" s="2" t="str">
        <f t="array" ref="G17">IF(LARGE(Calculations!$AM$4:$AM$203,10)&lt;0,"",IFERROR(INDEX(Calculations!$AJ$4:$AJ$203,MATCH(LARGE(Calculations!$AM$4:$AM$203,10),Calculations!$AM$4:$AM$203,0)),""))</f>
        <v>Sigge Alfredsson</v>
      </c>
      <c r="H17" s="2">
        <f t="array" ref="H17">IF(LARGE(Calculations!$AM$4:$AM$203,10)&lt;0,"",IFERROR(INDEX(Calculations!$AK$4:$AK$203,MATCH(LARGE(Calculations!$AM$4:$AM$203,10),Calculations!$AM$4:$AM$203,0)),""))</f>
        <v>79</v>
      </c>
      <c r="I17" s="2">
        <f t="array" ref="I17">IF(LARGE(Calculations!$AM$4:$AM$203,10)&lt;0,"",IFERROR(INDEX(Calculations!$AL$4:$AL$203,MATCH(LARGE(Calculations!$AM$4:$AM$203,10),Calculations!$AM$4:$AM$203,0)),""))</f>
        <v>1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3.5" customHeight="1">
      <c r="A18" s="2" t="str">
        <f t="array" ref="A18">IF(LARGE(Calculations!$BK$4:$BK$310,5)&lt;0,"",IFERROR(INDEX(Calculations!$BG$4:$BG$310,MATCH(LARGE(Calculations!$BK$4:$BK$310,5),Calculations!$BK$4:$BK$310,0)),""))</f>
        <v>Sooty shearwater</v>
      </c>
      <c r="B18" s="2" t="str">
        <f t="array" ref="B18">IF(LARGE(Calculations!$BK$4:$BK$310,5)&lt;0,"",IFERROR(INDEX(Calculations!$BH$4:$BH$310,MATCH(LARGE(Calculations!$BK$4:$BK$310,5),Calculations!$BK$4:$BK$310,0)),""))</f>
        <v>Sweden</v>
      </c>
      <c r="C18" s="2"/>
      <c r="D18" s="18">
        <f t="array" ref="D18">IF(LARGE(Calculations!$BK$4:$BK$310,5)&lt;0,"",IFERROR(INDEX(Calculations!$BJ$4:$BJ$310,MATCH(LARGE(Calculations!$BK$4:$BK$310,5),Calculations!$BK$4:$BK$310,0)),""))</f>
        <v>6</v>
      </c>
      <c r="E18" s="16"/>
      <c r="F18" s="2" t="str">
        <f t="array" ref="F18">IF(LARGE(Calculations!$AM$4:$AM$203,11)&lt;0,"",IFERROR(INDEX(Calculations!$AI$4:$AI$203,MATCH(LARGE(Calculations!$AM$4:$AM$203,11),Calculations!$AM$4:$AM$203,0)),""))</f>
        <v>Sweden</v>
      </c>
      <c r="G18" s="2" t="str">
        <f t="array" ref="G18">IF(LARGE(Calculations!$AM$4:$AM$203,11)&lt;0,"",IFERROR(INDEX(Calculations!$AJ$4:$AJ$203,MATCH(LARGE(Calculations!$AM$4:$AM$203,11),Calculations!$AM$4:$AM$203,0)),""))</f>
        <v xml:space="preserve">Kaleido Carrillo </v>
      </c>
      <c r="H18" s="2">
        <f t="array" ref="H18">IF(LARGE(Calculations!$AM$4:$AM$203,11)&lt;0,"",IFERROR(INDEX(Calculations!$AK$4:$AK$203,MATCH(LARGE(Calculations!$AM$4:$AM$203,11),Calculations!$AM$4:$AM$203,0)),""))</f>
        <v>77</v>
      </c>
      <c r="I18" s="2">
        <f t="array" ref="I18">IF(LARGE(Calculations!$AM$4:$AM$203,11)&lt;0,"",IFERROR(INDEX(Calculations!$AL$4:$AL$203,MATCH(LARGE(Calculations!$AM$4:$AM$203,11),Calculations!$AM$4:$AM$203,0)),""))</f>
        <v>1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3.5" customHeight="1">
      <c r="A19" s="2" t="str">
        <f t="array" ref="A19">IF(LARGE(Calculations!$BK$4:$BK$310,6)&lt;0,"",IFERROR(INDEX(Calculations!$BG$4:$BG$310,MATCH(LARGE(Calculations!$BK$4:$BK$310,6),Calculations!$BK$4:$BK$310,0)),""))</f>
        <v>Black-tailed godwit</v>
      </c>
      <c r="B19" s="2" t="str">
        <f t="array" ref="B19">IF(LARGE(Calculations!$BK$4:$BK$310,6)&lt;0,"",IFERROR(INDEX(Calculations!$BH$4:$BH$310,MATCH(LARGE(Calculations!$BK$4:$BK$310,6),Calculations!$BK$4:$BK$310,0)),""))</f>
        <v>Sweden</v>
      </c>
      <c r="C19" s="2"/>
      <c r="D19" s="18">
        <f t="array" ref="D19">IF(LARGE(Calculations!$BK$4:$BK$310,6)&lt;0,"",IFERROR(INDEX(Calculations!$BJ$4:$BJ$310,MATCH(LARGE(Calculations!$BK$4:$BK$310,6),Calculations!$BK$4:$BK$310,0)),""))</f>
        <v>6</v>
      </c>
      <c r="E19" s="16"/>
      <c r="F19" s="2" t="str">
        <f t="array" ref="F19">IF(LARGE(Calculations!$AM$4:$AM$203,12)&lt;0,"",IFERROR(INDEX(Calculations!$AI$4:$AI$203,MATCH(LARGE(Calculations!$AM$4:$AM$203,12),Calculations!$AM$4:$AM$203,0)),""))</f>
        <v>Finland</v>
      </c>
      <c r="G19" s="2" t="str">
        <f t="array" ref="G19">IF(LARGE(Calculations!$AM$4:$AM$203,12)&lt;0,"",IFERROR(INDEX(Calculations!$AJ$4:$AJ$203,MATCH(LARGE(Calculations!$AM$4:$AM$203,12),Calculations!$AM$4:$AM$203,0)),""))</f>
        <v>Veeti Varismäki</v>
      </c>
      <c r="H19" s="2">
        <f t="array" ref="H19">IF(LARGE(Calculations!$AM$4:$AM$203,12)&lt;0,"",IFERROR(INDEX(Calculations!$AK$4:$AK$203,MATCH(LARGE(Calculations!$AM$4:$AM$203,12),Calculations!$AM$4:$AM$203,0)),""))</f>
        <v>76</v>
      </c>
      <c r="I19" s="2">
        <f t="array" ref="I19">IF(LARGE(Calculations!$AM$4:$AM$203,12)&lt;0,"",IFERROR(INDEX(Calculations!$AL$4:$AL$203,MATCH(LARGE(Calculations!$AM$4:$AM$203,12),Calculations!$AM$4:$AM$203,0)),""))</f>
        <v>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3.5" customHeight="1">
      <c r="A20" s="2" t="str">
        <f t="array" ref="A20">IF(LARGE(Calculations!$BK$4:$BK$310,7)&lt;0,"",IFERROR(INDEX(Calculations!$BG$4:$BG$310,MATCH(LARGE(Calculations!$BK$4:$BK$310,7),Calculations!$BK$4:$BK$310,0)),""))</f>
        <v>Pied avocet</v>
      </c>
      <c r="B20" s="2" t="str">
        <f t="array" ref="B20">IF(LARGE(Calculations!$BK$4:$BK$310,7)&lt;0,"",IFERROR(INDEX(Calculations!$BH$4:$BH$310,MATCH(LARGE(Calculations!$BK$4:$BK$310,7),Calculations!$BK$4:$BK$310,0)),""))</f>
        <v>Sweden</v>
      </c>
      <c r="C20" s="2"/>
      <c r="D20" s="18">
        <f t="array" ref="D20">IF(LARGE(Calculations!$BK$4:$BK$310,7)&lt;0,"",IFERROR(INDEX(Calculations!$BJ$4:$BJ$310,MATCH(LARGE(Calculations!$BK$4:$BK$310,7),Calculations!$BK$4:$BK$310,0)),""))</f>
        <v>5</v>
      </c>
      <c r="E20" s="16"/>
      <c r="F20" s="2" t="str">
        <f t="array" ref="F20">IF(LARGE(Calculations!$AM$4:$AM$203,13)&lt;0,"",IFERROR(INDEX(Calculations!$AI$4:$AI$203,MATCH(LARGE(Calculations!$AM$4:$AM$203,13),Calculations!$AM$4:$AM$203,0)),""))</f>
        <v>Finland</v>
      </c>
      <c r="G20" s="2" t="str">
        <f t="array" ref="G20">IF(LARGE(Calculations!$AM$4:$AM$203,13)&lt;0,"",IFERROR(INDEX(Calculations!$AJ$4:$AJ$203,MATCH(LARGE(Calculations!$AM$4:$AM$203,13),Calculations!$AM$4:$AM$203,0)),""))</f>
        <v>Eino Jouppila</v>
      </c>
      <c r="H20" s="2">
        <f t="array" ref="H20">IF(LARGE(Calculations!$AM$4:$AM$203,13)&lt;0,"",IFERROR(INDEX(Calculations!$AK$4:$AK$203,MATCH(LARGE(Calculations!$AM$4:$AM$203,13),Calculations!$AM$4:$AM$203,0)),""))</f>
        <v>76</v>
      </c>
      <c r="I20" s="2">
        <f t="array" ref="I20">IF(LARGE(Calculations!$AM$4:$AM$203,13)&lt;0,"",IFERROR(INDEX(Calculations!$AL$4:$AL$203,MATCH(LARGE(Calculations!$AM$4:$AM$203,13),Calculations!$AM$4:$AM$203,0)),""))</f>
        <v>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3.5" customHeight="1">
      <c r="A21" s="2" t="str">
        <f t="array" ref="A21">IF(LARGE(Calculations!$BK$4:$BK$310,8)&lt;0,"",IFERROR(INDEX(Calculations!$BG$4:$BG$310,MATCH(LARGE(Calculations!$BK$4:$BK$310,8),Calculations!$BK$4:$BK$310,0)),""))</f>
        <v>Rustic bunting</v>
      </c>
      <c r="B21" s="2" t="str">
        <f t="array" ref="B21">IF(LARGE(Calculations!$BK$4:$BK$310,8)&lt;0,"",IFERROR(INDEX(Calculations!$BH$4:$BH$310,MATCH(LARGE(Calculations!$BK$4:$BK$310,8),Calculations!$BK$4:$BK$310,0)),""))</f>
        <v>Finland</v>
      </c>
      <c r="C21" s="2"/>
      <c r="D21" s="18">
        <f t="array" ref="D21">IF(LARGE(Calculations!$BK$4:$BK$310,8)&lt;0,"",IFERROR(INDEX(Calculations!$BJ$4:$BJ$310,MATCH(LARGE(Calculations!$BK$4:$BK$310,8),Calculations!$BK$4:$BK$310,0)),""))</f>
        <v>5</v>
      </c>
      <c r="E21" s="16"/>
      <c r="F21" s="2" t="str">
        <f t="array" ref="F21">IF(LARGE(Calculations!$AM$4:$AM$203,14)&lt;0,"",IFERROR(INDEX(Calculations!$AI$4:$AI$203,MATCH(LARGE(Calculations!$AM$4:$AM$203,14),Calculations!$AM$4:$AM$203,0)),""))</f>
        <v>Sweden</v>
      </c>
      <c r="G21" s="2" t="str">
        <f t="array" ref="G21">IF(LARGE(Calculations!$AM$4:$AM$203,14)&lt;0,"",IFERROR(INDEX(Calculations!$AJ$4:$AJ$203,MATCH(LARGE(Calculations!$AM$4:$AM$203,14),Calculations!$AM$4:$AM$203,0)),""))</f>
        <v>Vilgot Sagerfors</v>
      </c>
      <c r="H21" s="2">
        <f t="array" ref="H21">IF(LARGE(Calculations!$AM$4:$AM$203,14)&lt;0,"",IFERROR(INDEX(Calculations!$AK$4:$AK$203,MATCH(LARGE(Calculations!$AM$4:$AM$203,14),Calculations!$AM$4:$AM$203,0)),""))</f>
        <v>76</v>
      </c>
      <c r="I21" s="2">
        <f t="array" ref="I21">IF(LARGE(Calculations!$AM$4:$AM$203,14)&lt;0,"",IFERROR(INDEX(Calculations!$AL$4:$AL$203,MATCH(LARGE(Calculations!$AM$4:$AM$203,14),Calculations!$AM$4:$AM$203,0)),""))</f>
        <v>1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.5" customHeight="1">
      <c r="A22" s="2" t="str">
        <f t="array" ref="A22">IF(LARGE(Calculations!$BK$4:$BK$310,9)&lt;0,"",IFERROR(INDEX(Calculations!$BG$4:$BG$310,MATCH(LARGE(Calculations!$BK$4:$BK$310,9),Calculations!$BK$4:$BK$310,0)),""))</f>
        <v>Hazel grouse</v>
      </c>
      <c r="B22" s="2" t="str">
        <f t="array" ref="B22">IF(LARGE(Calculations!$BK$4:$BK$310,9)&lt;0,"",IFERROR(INDEX(Calculations!$BH$4:$BH$310,MATCH(LARGE(Calculations!$BK$4:$BK$310,9),Calculations!$BK$4:$BK$310,0)),""))</f>
        <v>Finland</v>
      </c>
      <c r="C22" s="2"/>
      <c r="D22" s="18">
        <f t="array" ref="D22">IF(LARGE(Calculations!$BK$4:$BK$310,9)&lt;0,"",IFERROR(INDEX(Calculations!$BJ$4:$BJ$310,MATCH(LARGE(Calculations!$BK$4:$BK$310,9),Calculations!$BK$4:$BK$310,0)),""))</f>
        <v>4</v>
      </c>
      <c r="E22" s="16"/>
      <c r="F22" s="2" t="str">
        <f t="array" ref="F22">IF(LARGE(Calculations!$AM$4:$AM$203,15)&lt;0,"",IFERROR(INDEX(Calculations!$AI$4:$AI$203,MATCH(LARGE(Calculations!$AM$4:$AM$203,15),Calculations!$AM$4:$AM$203,0)),""))</f>
        <v>Finland</v>
      </c>
      <c r="G22" s="2" t="str">
        <f t="array" ref="G22">IF(LARGE(Calculations!$AM$4:$AM$203,15)&lt;0,"",IFERROR(INDEX(Calculations!$AJ$4:$AJ$203,MATCH(LARGE(Calculations!$AM$4:$AM$203,15),Calculations!$AM$4:$AM$203,0)),""))</f>
        <v>Eetu Paljakka</v>
      </c>
      <c r="H22" s="2">
        <f t="array" ref="H22">IF(LARGE(Calculations!$AM$4:$AM$203,15)&lt;0,"",IFERROR(INDEX(Calculations!$AK$4:$AK$203,MATCH(LARGE(Calculations!$AM$4:$AM$203,15),Calculations!$AM$4:$AM$203,0)),""))</f>
        <v>75</v>
      </c>
      <c r="I22" s="2">
        <f t="array" ref="I22">IF(LARGE(Calculations!$AM$4:$AM$203,15)&lt;0,"",IFERROR(INDEX(Calculations!$AL$4:$AL$203,MATCH(LARGE(Calculations!$AM$4:$AM$203,15),Calculations!$AM$4:$AM$203,0)),""))</f>
        <v>1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.5" customHeight="1">
      <c r="A23" s="2" t="str">
        <f t="array" ref="A23">IF(LARGE(Calculations!$BK$4:$BK$310,10)&lt;0,"",IFERROR(INDEX(Calculations!$BG$4:$BG$310,MATCH(LARGE(Calculations!$BK$4:$BK$310,10),Calculations!$BK$4:$BK$310,0)),""))</f>
        <v>Long-tailed jaeger</v>
      </c>
      <c r="B23" s="2" t="str">
        <f t="array" ref="B23">IF(LARGE(Calculations!$BK$4:$BK$310,10)&lt;0,"",IFERROR(INDEX(Calculations!$BH$4:$BH$310,MATCH(LARGE(Calculations!$BK$4:$BK$310,10),Calculations!$BK$4:$BK$310,0)),""))</f>
        <v>Sweden</v>
      </c>
      <c r="C23" s="2"/>
      <c r="D23" s="18">
        <f t="array" ref="D23">IF(LARGE(Calculations!$BK$4:$BK$310,10)&lt;0,"",IFERROR(INDEX(Calculations!$BJ$4:$BJ$310,MATCH(LARGE(Calculations!$BK$4:$BK$310,10),Calculations!$BK$4:$BK$310,0)),""))</f>
        <v>4</v>
      </c>
      <c r="E23" s="16"/>
      <c r="F23" s="34" t="s">
        <v>38</v>
      </c>
      <c r="G23" s="34"/>
      <c r="H23" s="34"/>
      <c r="I23" s="3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3.5" customHeight="1">
      <c r="A24" s="2" t="str">
        <f t="array" ref="A24">IF(LARGE(Calculations!$BK$4:$BK$310,11)&lt;0,"",IFERROR(INDEX(Calculations!$BG$4:$BG$310,MATCH(LARGE(Calculations!$BK$4:$BK$310,11),Calculations!$BK$4:$BK$310,0)),""))</f>
        <v>Great skua</v>
      </c>
      <c r="B24" s="2" t="str">
        <f t="array" ref="B24">IF(LARGE(Calculations!$BK$4:$BK$310,11)&lt;0,"",IFERROR(INDEX(Calculations!$BH$4:$BH$310,MATCH(LARGE(Calculations!$BK$4:$BK$310,11),Calculations!$BK$4:$BK$310,0)),""))</f>
        <v>Sweden</v>
      </c>
      <c r="C24" s="2"/>
      <c r="D24" s="18">
        <f t="array" ref="D24">IF(LARGE(Calculations!$BK$4:$BK$310,11)&lt;0,"",IFERROR(INDEX(Calculations!$BJ$4:$BJ$310,MATCH(LARGE(Calculations!$BK$4:$BK$310,11),Calculations!$BK$4:$BK$310,0)),""))</f>
        <v>4</v>
      </c>
      <c r="E24" s="16"/>
      <c r="F24" s="6" t="s">
        <v>26</v>
      </c>
      <c r="G24" s="6" t="s">
        <v>30</v>
      </c>
      <c r="H24" s="6" t="s">
        <v>27</v>
      </c>
      <c r="I24" s="6" t="s">
        <v>31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3.5" customHeight="1">
      <c r="A25" s="2" t="str">
        <f t="array" ref="A25">IF(LARGE(Calculations!$BK$4:$BK$310,12)&lt;0,"",IFERROR(INDEX(Calculations!$BG$4:$BG$310,MATCH(LARGE(Calculations!$BK$4:$BK$310,12),Calculations!$BK$4:$BK$310,0)),""))</f>
        <v>Eurasian three-toed woodpecker</v>
      </c>
      <c r="B25" s="2" t="str">
        <f t="array" ref="B25">IF(LARGE(Calculations!$BK$4:$BK$310,12)&lt;0,"",IFERROR(INDEX(Calculations!$BH$4:$BH$310,MATCH(LARGE(Calculations!$BK$4:$BK$310,12),Calculations!$BK$4:$BK$310,0)),""))</f>
        <v>Finland</v>
      </c>
      <c r="C25" s="2"/>
      <c r="D25" s="18">
        <f t="array" ref="D25">IF(LARGE(Calculations!$BK$4:$BK$310,12)&lt;0,"",IFERROR(INDEX(Calculations!$BJ$4:$BJ$310,MATCH(LARGE(Calculations!$BK$4:$BK$310,12),Calculations!$BK$4:$BK$310,0)),""))</f>
        <v>4</v>
      </c>
      <c r="E25" s="16"/>
      <c r="F25" s="2" t="str">
        <f t="array" ref="F25">IF(LARGE(Calculations!$AN$4:$AN$203,1)&lt;0,"",IFERROR(INDEX(Calculations!$AI$4:$AI$203,MATCH(LARGE(Calculations!$AN$4:$AN$203,1),Calculations!$AN$4:$AN$203,0)),""))</f>
        <v>Finland</v>
      </c>
      <c r="G25" s="2" t="str">
        <f t="array" ref="G25">IF(LARGE(Calculations!$AN$4:$AN$203,1)&lt;0,"",IFERROR(INDEX(Calculations!$AJ$4:$AJ$203,MATCH(LARGE(Calculations!$AN$4:$AN$203,1),Calculations!$AN$4:$AN$203,0)),""))</f>
        <v>Viljami Selander</v>
      </c>
      <c r="H25" s="2">
        <f t="array" ref="H25">IF(LARGE(Calculations!$AN$4:$AN$203,1)&lt;0,"",IFERROR(INDEX(Calculations!$AK$4:$AK$203,MATCH(LARGE(Calculations!$AN$4:$AN$203,1),Calculations!$AN$4:$AN$203,0)),""))</f>
        <v>110</v>
      </c>
      <c r="I25" s="2">
        <f t="array" ref="I25">IF(LARGE(Calculations!$AN$4:$AN$203,1)&lt;0,"",IFERROR(INDEX(Calculations!$AL$4:$AL$203,MATCH(LARGE(Calculations!$AN$4:$AN$203,1),Calculations!$AN$4:$AN$203,0)),""))</f>
        <v>16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3.5" customHeight="1">
      <c r="A26" s="2" t="str">
        <f t="array" ref="A26">IF(LARGE(Calculations!$BK$4:$BK$310,13)&lt;0,"",IFERROR(INDEX(Calculations!$BG$4:$BG$310,MATCH(LARGE(Calculations!$BK$4:$BK$310,13),Calculations!$BK$4:$BK$310,0)),""))</f>
        <v>Lesser whitethroat</v>
      </c>
      <c r="B26" s="2" t="str">
        <f t="array" ref="B26">IF(LARGE(Calculations!$BK$4:$BK$310,13)&lt;0,"",IFERROR(INDEX(Calculations!$BH$4:$BH$310,MATCH(LARGE(Calculations!$BK$4:$BK$310,13),Calculations!$BK$4:$BK$310,0)),""))</f>
        <v>Finland</v>
      </c>
      <c r="C26" s="2"/>
      <c r="D26" s="18">
        <f t="array" ref="D26">IF(LARGE(Calculations!$BK$4:$BK$310,13)&lt;0,"",IFERROR(INDEX(Calculations!$BJ$4:$BJ$310,MATCH(LARGE(Calculations!$BK$4:$BK$310,13),Calculations!$BK$4:$BK$310,0)),""))</f>
        <v>4</v>
      </c>
      <c r="E26" s="16"/>
      <c r="F26" s="2" t="str">
        <f t="array" ref="F26">IF(LARGE(Calculations!$AN$4:$AN$203,2)&lt;0,"",IFERROR(INDEX(Calculations!$AI$4:$AI$203,MATCH(LARGE(Calculations!$AN$4:$AN$203,2),Calculations!$AN$4:$AN$203,0)),""))</f>
        <v>Finland</v>
      </c>
      <c r="G26" s="2" t="str">
        <f t="array" ref="G26">IF(LARGE(Calculations!$AN$4:$AN$203,2)&lt;0,"",IFERROR(INDEX(Calculations!$AJ$4:$AJ$203,MATCH(LARGE(Calculations!$AN$4:$AN$203,2),Calculations!$AN$4:$AN$203,0)),""))</f>
        <v>Kia Varjonen</v>
      </c>
      <c r="H26" s="2">
        <f t="array" ref="H26">IF(LARGE(Calculations!$AN$4:$AN$203,2)&lt;0,"",IFERROR(INDEX(Calculations!$AK$4:$AK$203,MATCH(LARGE(Calculations!$AN$4:$AN$203,2),Calculations!$AN$4:$AN$203,0)),""))</f>
        <v>101</v>
      </c>
      <c r="I26" s="2">
        <f t="array" ref="I26">IF(LARGE(Calculations!$AN$4:$AN$203,2)&lt;0,"",IFERROR(INDEX(Calculations!$AL$4:$AL$203,MATCH(LARGE(Calculations!$AN$4:$AN$203,2),Calculations!$AN$4:$AN$203,0)),""))</f>
        <v>9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3.5" customHeight="1">
      <c r="A27" s="2" t="str">
        <f t="array" ref="A27">IF(LARGE(Calculations!$BK$4:$BK$310,14)&lt;0,"",IFERROR(INDEX(Calculations!$BG$4:$BG$310,MATCH(LARGE(Calculations!$BK$4:$BK$310,14),Calculations!$BK$4:$BK$310,0)),""))</f>
        <v>Leach's storm petrel</v>
      </c>
      <c r="B27" s="2" t="str">
        <f t="array" ref="B27">IF(LARGE(Calculations!$BK$4:$BK$310,14)&lt;0,"",IFERROR(INDEX(Calculations!$BH$4:$BH$310,MATCH(LARGE(Calculations!$BK$4:$BK$310,14),Calculations!$BK$4:$BK$310,0)),""))</f>
        <v>Sweden</v>
      </c>
      <c r="C27" s="2"/>
      <c r="D27" s="18">
        <f t="array" ref="D27">IF(LARGE(Calculations!$BK$4:$BK$310,14)&lt;0,"",IFERROR(INDEX(Calculations!$BJ$4:$BJ$310,MATCH(LARGE(Calculations!$BK$4:$BK$310,14),Calculations!$BK$4:$BK$310,0)),""))</f>
        <v>3</v>
      </c>
      <c r="E27" s="16"/>
      <c r="F27" s="2" t="str">
        <f t="array" ref="F27">IF(LARGE(Calculations!$AN$4:$AN$203,3)&lt;0,"",IFERROR(INDEX(Calculations!$AI$4:$AI$203,MATCH(LARGE(Calculations!$AN$4:$AN$203,3),Calculations!$AN$4:$AN$203,0)),""))</f>
        <v>Norway</v>
      </c>
      <c r="G27" s="2" t="str">
        <f t="array" ref="G27">IF(LARGE(Calculations!$AN$4:$AN$203,3)&lt;0,"",IFERROR(INDEX(Calculations!$AJ$4:$AJ$203,MATCH(LARGE(Calculations!$AN$4:$AN$203,3),Calculations!$AN$4:$AN$203,0)),""))</f>
        <v>Aleksanteri Mikkola</v>
      </c>
      <c r="H27" s="2">
        <f t="array" ref="H27">IF(LARGE(Calculations!$AN$4:$AN$203,3)&lt;0,"",IFERROR(INDEX(Calculations!$AK$4:$AK$203,MATCH(LARGE(Calculations!$AN$4:$AN$203,3),Calculations!$AN$4:$AN$203,0)),""))</f>
        <v>11</v>
      </c>
      <c r="I27" s="2">
        <f t="array" ref="I27">IF(LARGE(Calculations!$AN$4:$AN$203,3)&lt;0,"",IFERROR(INDEX(Calculations!$AL$4:$AL$203,MATCH(LARGE(Calculations!$AN$4:$AN$203,3),Calculations!$AN$4:$AN$203,0)),""))</f>
        <v>5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3.5" customHeight="1">
      <c r="A28" s="2" t="str">
        <f t="array" ref="A28">IF(LARGE(Calculations!$BK$4:$BK$310,15)&lt;0,"",IFERROR(INDEX(Calculations!$BG$4:$BG$310,MATCH(LARGE(Calculations!$BK$4:$BK$310,15),Calculations!$BK$4:$BK$310,0)),""))</f>
        <v>Eurasian green woodpecker</v>
      </c>
      <c r="B28" s="2" t="str">
        <f t="array" ref="B28">IF(LARGE(Calculations!$BK$4:$BK$310,15)&lt;0,"",IFERROR(INDEX(Calculations!$BH$4:$BH$310,MATCH(LARGE(Calculations!$BK$4:$BK$310,15),Calculations!$BK$4:$BK$310,0)),""))</f>
        <v>Sweden</v>
      </c>
      <c r="C28" s="2"/>
      <c r="D28" s="18">
        <f t="array" ref="D28">IF(LARGE(Calculations!$BK$4:$BK$310,15)&lt;0,"",IFERROR(INDEX(Calculations!$BJ$4:$BJ$310,MATCH(LARGE(Calculations!$BK$4:$BK$310,15),Calculations!$BK$4:$BK$310,0)),""))</f>
        <v>3</v>
      </c>
      <c r="E28" s="16"/>
      <c r="F28" s="2" t="str">
        <f t="array" ref="F28">IF(LARGE(Calculations!$AN$4:$AN$203,4)&lt;0,"",IFERROR(INDEX(Calculations!$AI$4:$AI$203,MATCH(LARGE(Calculations!$AN$4:$AN$203,4),Calculations!$AN$4:$AN$203,0)),""))</f>
        <v>Sweden</v>
      </c>
      <c r="G28" s="2" t="str">
        <f t="array" ref="G28">IF(LARGE(Calculations!$AN$4:$AN$203,4)&lt;0,"",IFERROR(INDEX(Calculations!$AJ$4:$AJ$203,MATCH(LARGE(Calculations!$AN$4:$AN$203,4),Calculations!$AN$4:$AN$203,0)),""))</f>
        <v>Eskil Friberg</v>
      </c>
      <c r="H28" s="2">
        <f t="array" ref="H28">IF(LARGE(Calculations!$AN$4:$AN$203,4)&lt;0,"",IFERROR(INDEX(Calculations!$AK$4:$AK$203,MATCH(LARGE(Calculations!$AN$4:$AN$203,4),Calculations!$AN$4:$AN$203,0)),""))</f>
        <v>87</v>
      </c>
      <c r="I28" s="2">
        <f t="array" ref="I28">IF(LARGE(Calculations!$AN$4:$AN$203,4)&lt;0,"",IFERROR(INDEX(Calculations!$AL$4:$AL$203,MATCH(LARGE(Calculations!$AN$4:$AN$203,4),Calculations!$AN$4:$AN$203,0)),""))</f>
        <v>5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3.5" customHeight="1">
      <c r="A29" s="2" t="str">
        <f t="array" ref="A29">IF(LARGE(Calculations!$BK$4:$BK$310,16)&lt;0,"",IFERROR(INDEX(Calculations!$BG$4:$BG$310,MATCH(LARGE(Calculations!$BK$4:$BK$310,16),Calculations!$BK$4:$BK$310,0)),""))</f>
        <v>White-backed woodpecker</v>
      </c>
      <c r="B29" s="2" t="str">
        <f t="array" ref="B29">IF(LARGE(Calculations!$BK$4:$BK$310,16)&lt;0,"",IFERROR(INDEX(Calculations!$BH$4:$BH$310,MATCH(LARGE(Calculations!$BK$4:$BK$310,16),Calculations!$BK$4:$BK$310,0)),""))</f>
        <v>Finland</v>
      </c>
      <c r="C29" s="2"/>
      <c r="D29" s="18">
        <f t="array" ref="D29">IF(LARGE(Calculations!$BK$4:$BK$310,16)&lt;0,"",IFERROR(INDEX(Calculations!$BJ$4:$BJ$310,MATCH(LARGE(Calculations!$BK$4:$BK$310,16),Calculations!$BK$4:$BK$310,0)),""))</f>
        <v>3</v>
      </c>
      <c r="E29" s="16"/>
      <c r="F29" s="2" t="str">
        <f t="array" ref="F29">IF(LARGE(Calculations!$AN$4:$AN$203,5)&lt;0,"",IFERROR(INDEX(Calculations!$AI$4:$AI$203,MATCH(LARGE(Calculations!$AN$4:$AN$203,5),Calculations!$AN$4:$AN$203,0)),""))</f>
        <v>Finland</v>
      </c>
      <c r="G29" s="2" t="str">
        <f t="array" ref="G29">IF(LARGE(Calculations!$AN$4:$AN$203,5)&lt;0,"",IFERROR(INDEX(Calculations!$AJ$4:$AJ$203,MATCH(LARGE(Calculations!$AN$4:$AN$203,5),Calculations!$AN$4:$AN$203,0)),""))</f>
        <v>Aapo Määttä</v>
      </c>
      <c r="H29" s="2">
        <f t="array" ref="H29">IF(LARGE(Calculations!$AN$4:$AN$203,5)&lt;0,"",IFERROR(INDEX(Calculations!$AK$4:$AK$203,MATCH(LARGE(Calculations!$AN$4:$AN$203,5),Calculations!$AN$4:$AN$203,0)),""))</f>
        <v>63</v>
      </c>
      <c r="I29" s="2">
        <f t="array" ref="I29">IF(LARGE(Calculations!$AN$4:$AN$203,5)&lt;0,"",IFERROR(INDEX(Calculations!$AL$4:$AL$203,MATCH(LARGE(Calculations!$AN$4:$AN$203,5),Calculations!$AN$4:$AN$203,0)),""))</f>
        <v>3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3.5" customHeight="1">
      <c r="A30" s="2" t="str">
        <f t="array" ref="A30">IF(LARGE(Calculations!$BK$4:$BK$310,17)&lt;0,"",IFERROR(INDEX(Calculations!$BG$4:$BG$310,MATCH(LARGE(Calculations!$BK$4:$BK$310,17),Calculations!$BK$4:$BK$310,0)),""))</f>
        <v>Bearded reedling</v>
      </c>
      <c r="B30" s="2" t="str">
        <f t="array" ref="B30">IF(LARGE(Calculations!$BK$4:$BK$310,17)&lt;0,"",IFERROR(INDEX(Calculations!$BH$4:$BH$310,MATCH(LARGE(Calculations!$BK$4:$BK$310,17),Calculations!$BK$4:$BK$310,0)),""))</f>
        <v>Sweden</v>
      </c>
      <c r="C30" s="2"/>
      <c r="D30" s="18">
        <f t="array" ref="D30">IF(LARGE(Calculations!$BK$4:$BK$310,17)&lt;0,"",IFERROR(INDEX(Calculations!$BJ$4:$BJ$310,MATCH(LARGE(Calculations!$BK$4:$BK$310,17),Calculations!$BK$4:$BK$310,0)),""))</f>
        <v>3</v>
      </c>
      <c r="E30" s="16"/>
      <c r="F30" s="2" t="str">
        <f t="array" ref="F30">IF(LARGE(Calculations!$AN$4:$AN$203,6)&lt;0,"",IFERROR(INDEX(Calculations!$AI$4:$AI$203,MATCH(LARGE(Calculations!$AN$4:$AN$203,6),Calculations!$AN$4:$AN$203,0)),""))</f>
        <v>Finland</v>
      </c>
      <c r="G30" s="2" t="str">
        <f t="array" ref="G30">IF(LARGE(Calculations!$AN$4:$AN$203,6)&lt;0,"",IFERROR(INDEX(Calculations!$AJ$4:$AJ$203,MATCH(LARGE(Calculations!$AN$4:$AN$203,6),Calculations!$AN$4:$AN$203,0)),""))</f>
        <v>Mikael Särkelä</v>
      </c>
      <c r="H30" s="2">
        <f t="array" ref="H30">IF(LARGE(Calculations!$AN$4:$AN$203,6)&lt;0,"",IFERROR(INDEX(Calculations!$AK$4:$AK$203,MATCH(LARGE(Calculations!$AN$4:$AN$203,6),Calculations!$AN$4:$AN$203,0)),""))</f>
        <v>82</v>
      </c>
      <c r="I30" s="2">
        <f t="array" ref="I30">IF(LARGE(Calculations!$AN$4:$AN$203,6)&lt;0,"",IFERROR(INDEX(Calculations!$AL$4:$AL$203,MATCH(LARGE(Calculations!$AN$4:$AN$203,6),Calculations!$AN$4:$AN$203,0)),""))</f>
        <v>3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3.5" customHeight="1">
      <c r="A31" s="2" t="str">
        <f t="array" ref="A31">IF(LARGE(Calculations!$BK$4:$BK$310,18)&lt;0,"",IFERROR(INDEX(Calculations!$BG$4:$BG$310,MATCH(LARGE(Calculations!$BK$4:$BK$310,18),Calculations!$BK$4:$BK$310,0)),""))</f>
        <v>Red-necked grebe</v>
      </c>
      <c r="B31" s="2" t="str">
        <f t="array" ref="B31">IF(LARGE(Calculations!$BK$4:$BK$310,18)&lt;0,"",IFERROR(INDEX(Calculations!$BH$4:$BH$310,MATCH(LARGE(Calculations!$BK$4:$BK$310,18),Calculations!$BK$4:$BK$310,0)),""))</f>
        <v>Sweden</v>
      </c>
      <c r="C31" s="2"/>
      <c r="D31" s="18">
        <f t="array" ref="D31">IF(LARGE(Calculations!$BK$4:$BK$310,18)&lt;0,"",IFERROR(INDEX(Calculations!$BJ$4:$BJ$310,MATCH(LARGE(Calculations!$BK$4:$BK$310,18),Calculations!$BK$4:$BK$310,0)),""))</f>
        <v>2</v>
      </c>
      <c r="E31" s="16"/>
      <c r="F31" s="2" t="str">
        <f t="array" ref="F31">IF(LARGE(Calculations!$AN$4:$AN$203,7)&lt;0,"",IFERROR(INDEX(Calculations!$AI$4:$AI$203,MATCH(LARGE(Calculations!$AN$4:$AN$203,7),Calculations!$AN$4:$AN$203,0)),""))</f>
        <v>Finland</v>
      </c>
      <c r="G31" s="2" t="str">
        <f t="array" ref="G31">IF(LARGE(Calculations!$AN$4:$AN$203,7)&lt;0,"",IFERROR(INDEX(Calculations!$AJ$4:$AJ$203,MATCH(LARGE(Calculations!$AN$4:$AN$203,7),Calculations!$AN$4:$AN$203,0)),""))</f>
        <v>David Enkvist</v>
      </c>
      <c r="H31" s="2">
        <f t="array" ref="H31">IF(LARGE(Calculations!$AN$4:$AN$203,7)&lt;0,"",IFERROR(INDEX(Calculations!$AK$4:$AK$203,MATCH(LARGE(Calculations!$AN$4:$AN$203,7),Calculations!$AN$4:$AN$203,0)),""))</f>
        <v>51</v>
      </c>
      <c r="I31" s="2">
        <f t="array" ref="I31">IF(LARGE(Calculations!$AN$4:$AN$203,7)&lt;0,"",IFERROR(INDEX(Calculations!$AL$4:$AL$203,MATCH(LARGE(Calculations!$AN$4:$AN$203,7),Calculations!$AN$4:$AN$203,0)),""))</f>
        <v>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3.5" customHeight="1">
      <c r="A32" s="2" t="str">
        <f t="array" ref="A32">IF(LARGE(Calculations!$BK$4:$BK$310,19)&lt;0,"",IFERROR(INDEX(Calculations!$BG$4:$BG$310,MATCH(LARGE(Calculations!$BK$4:$BK$310,19),Calculations!$BK$4:$BK$310,0)),""))</f>
        <v>Wood sandpiper</v>
      </c>
      <c r="B32" s="2" t="str">
        <f t="array" ref="B32">IF(LARGE(Calculations!$BK$4:$BK$310,19)&lt;0,"",IFERROR(INDEX(Calculations!$BH$4:$BH$310,MATCH(LARGE(Calculations!$BK$4:$BK$310,19),Calculations!$BK$4:$BK$310,0)),""))</f>
        <v>Finland</v>
      </c>
      <c r="C32" s="2"/>
      <c r="D32" s="18">
        <f t="array" ref="D32">IF(LARGE(Calculations!$BK$4:$BK$310,19)&lt;0,"",IFERROR(INDEX(Calculations!$BJ$4:$BJ$310,MATCH(LARGE(Calculations!$BK$4:$BK$310,19),Calculations!$BK$4:$BK$310,0)),""))</f>
        <v>2</v>
      </c>
      <c r="E32" s="16"/>
      <c r="F32" s="2" t="str">
        <f t="array" ref="F32">IF(LARGE(Calculations!$AN$4:$AN$203,8)&lt;0,"",IFERROR(INDEX(Calculations!$AI$4:$AI$203,MATCH(LARGE(Calculations!$AN$4:$AN$203,8),Calculations!$AN$4:$AN$203,0)),""))</f>
        <v>Finland</v>
      </c>
      <c r="G32" s="2" t="str">
        <f t="array" ref="G32">IF(LARGE(Calculations!$AN$4:$AN$203,8)&lt;0,"",IFERROR(INDEX(Calculations!$AJ$4:$AJ$203,MATCH(LARGE(Calculations!$AN$4:$AN$203,8),Calculations!$AN$4:$AN$203,0)),""))</f>
        <v>Veeti Räty</v>
      </c>
      <c r="H32" s="2">
        <f t="array" ref="H32">IF(LARGE(Calculations!$AN$4:$AN$203,8)&lt;0,"",IFERROR(INDEX(Calculations!$AK$4:$AK$203,MATCH(LARGE(Calculations!$AN$4:$AN$203,8),Calculations!$AN$4:$AN$203,0)),""))</f>
        <v>66</v>
      </c>
      <c r="I32" s="2">
        <f t="array" ref="I32">IF(LARGE(Calculations!$AN$4:$AN$203,8)&lt;0,"",IFERROR(INDEX(Calculations!$AL$4:$AL$203,MATCH(LARGE(Calculations!$AN$4:$AN$203,8),Calculations!$AN$4:$AN$203,0)),""))</f>
        <v>2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3.5" customHeight="1">
      <c r="A33" s="2" t="str">
        <f t="array" ref="A33">IF(LARGE(Calculations!$BK$4:$BK$310,20)&lt;0,"",IFERROR(INDEX(Calculations!$BG$4:$BG$310,MATCH(LARGE(Calculations!$BK$4:$BK$310,20),Calculations!$BK$4:$BK$310,0)),""))</f>
        <v>Sabine's gull</v>
      </c>
      <c r="B33" s="2" t="str">
        <f>IF(LARGE(Calculations!$BK$4:$BK$310,20)&lt;0,"",IFERROR(INDEX(Calculations!$BH$4:$BH$310,MATCH(LARGE(Calculations!$BK$4:$BK$310,20),Calculations!$BK$4:$BK$310,0)),""))</f>
        <v>Sweden</v>
      </c>
      <c r="C33" s="2"/>
      <c r="D33" s="18">
        <f t="array" ref="D33">IF(LARGE(Calculations!$BK$4:$BK$310,20)&lt;0,"",IFERROR(INDEX(Calculations!$BJ$4:$BJ$310,MATCH(LARGE(Calculations!$BK$4:$BK$310,20),Calculations!$BK$4:$BK$310,0)),""))</f>
        <v>2</v>
      </c>
      <c r="E33" s="16"/>
      <c r="F33" s="2" t="str">
        <f t="array" ref="F33">IF(LARGE(Calculations!$AN$4:$AN$203,9)&lt;0,"",IFERROR(INDEX(Calculations!$AI$4:$AI$203,MATCH(LARGE(Calculations!$AN$4:$AN$203,9),Calculations!$AN$4:$AN$203,0)),""))</f>
        <v>Sweden</v>
      </c>
      <c r="G33" s="2" t="str">
        <f t="array" ref="G33">IF(LARGE(Calculations!$AN$4:$AN$203,9)&lt;0,"",IFERROR(INDEX(Calculations!$AJ$4:$AJ$203,MATCH(LARGE(Calculations!$AN$4:$AN$203,9),Calculations!$AN$4:$AN$203,0)),""))</f>
        <v>Arild Norberg</v>
      </c>
      <c r="H33" s="2">
        <f t="array" ref="H33">IF(LARGE(Calculations!$AN$4:$AN$203,9)&lt;0,"",IFERROR(INDEX(Calculations!$AK$4:$AK$203,MATCH(LARGE(Calculations!$AN$4:$AN$203,9),Calculations!$AN$4:$AN$203,0)),""))</f>
        <v>93</v>
      </c>
      <c r="I33" s="2">
        <f t="array" ref="I33">IF(LARGE(Calculations!$AN$4:$AN$203,9)&lt;0,"",IFERROR(INDEX(Calculations!$AL$4:$AL$203,MATCH(LARGE(Calculations!$AN$4:$AN$203,9),Calculations!$AN$4:$AN$203,0)),""))</f>
        <v>2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3.5" customHeight="1">
      <c r="A34" s="2" t="str">
        <f>IF(LARGE(Calculations!$BK$4:$BK$310,21)&lt;0,"",IFERROR(INDEX(Calculations!$BG$4:$BG$310,MATCH(LARGE(Calculations!$BK$4:$BK$310,21),Calculations!$BK$4:$BK$310,0)),""))</f>
        <v>Eurasian pygmy owl</v>
      </c>
      <c r="B34" s="2" t="str">
        <f>IF(LARGE(Calculations!$BK$4:$BK$310,21)&lt;0,"",IFERROR(INDEX(Calculations!$BH$4:$BH$310,MATCH(LARGE(Calculations!$BK$4:$BK$310,21),Calculations!$BK$4:$BK$310,0)),""))</f>
        <v>Finland</v>
      </c>
      <c r="C34" s="2"/>
      <c r="D34" s="18">
        <f>IF(LARGE(Calculations!$BK$4:$BK$310,21)&lt;0,"",IFERROR(INDEX(Calculations!$BJ$4:$BJ$310,MATCH(LARGE(Calculations!$BK$4:$BK$310,21),Calculations!$BK$4:$BK$310,0)),""))</f>
        <v>2</v>
      </c>
      <c r="E34" s="16"/>
      <c r="F34" s="2" t="str">
        <f t="array" ref="F34">IF(LARGE(Calculations!$AN$4:$AN$203,10)&lt;0,"",IFERROR(INDEX(Calculations!$AI$4:$AI$203,MATCH(LARGE(Calculations!$AN$4:$AN$203,10),Calculations!$AN$4:$AN$203,0)),""))</f>
        <v>Sweden</v>
      </c>
      <c r="G34" s="2" t="str">
        <f t="array" ref="G34">IF(LARGE(Calculations!$AN$4:$AN$203,10)&lt;0,"",IFERROR(INDEX(Calculations!$AJ$4:$AJ$203,MATCH(LARGE(Calculations!$AN$4:$AN$203,10),Calculations!$AN$4:$AN$203,0)),""))</f>
        <v xml:space="preserve">Oscar Gustavsson </v>
      </c>
      <c r="H34" s="2">
        <f t="array" ref="H34">IF(LARGE(Calculations!$AN$4:$AN$203,10)&lt;0,"",IFERROR(INDEX(Calculations!$AK$4:$AK$203,MATCH(LARGE(Calculations!$AN$4:$AN$203,10),Calculations!$AN$4:$AN$203,0)),""))</f>
        <v>64</v>
      </c>
      <c r="I34" s="2">
        <f t="array" ref="I34">IF(LARGE(Calculations!$AN$4:$AN$203,10)&lt;0,"",IFERROR(INDEX(Calculations!$AL$4:$AL$203,MATCH(LARGE(Calculations!$AN$4:$AN$203,10),Calculations!$AN$4:$AN$203,0)),""))</f>
        <v>2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3.5" customHeight="1">
      <c r="A35" s="2" t="str">
        <f>IF(LARGE(Calculations!$BK$4:$BK$310,22)&lt;0,"",IFERROR(INDEX(Calculations!$BG$4:$BG$310,MATCH(LARGE(Calculations!$BK$4:$BK$310,22),Calculations!$BK$4:$BK$310,0)),""))</f>
        <v>Short-eared owl</v>
      </c>
      <c r="B35" s="2" t="str">
        <f>IF(LARGE(Calculations!$BK$4:$BK$310,22)&lt;0,"",IFERROR(INDEX(Calculations!$BH$4:$BH$310,MATCH(LARGE(Calculations!$BK$4:$BK$310,22),Calculations!$BK$4:$BK$310,0)),""))</f>
        <v>Finland</v>
      </c>
      <c r="C35" s="2"/>
      <c r="D35" s="18">
        <f>IF(LARGE(Calculations!$BK$4:$BK$310,22)&lt;0,"",IFERROR(INDEX(Calculations!$BJ$4:$BJ$310,MATCH(LARGE(Calculations!$BK$4:$BK$310,22),Calculations!$BK$4:$BK$310,0)),""))</f>
        <v>2</v>
      </c>
      <c r="E35" s="16"/>
      <c r="F35" s="2" t="str">
        <f t="array" ref="F35">IF(LARGE(Calculations!$AN$4:$AN$203,11)&lt;0,"",IFERROR(INDEX(Calculations!$AI$4:$AI$203,MATCH(LARGE(Calculations!$AN$4:$AN$203,11),Calculations!$AN$4:$AN$203,0)),""))</f>
        <v>Sweden</v>
      </c>
      <c r="G35" s="2" t="str">
        <f t="array" ref="G35">IF(LARGE(Calculations!$AN$4:$AN$203,11)&lt;0,"",IFERROR(INDEX(Calculations!$AJ$4:$AJ$203,MATCH(LARGE(Calculations!$AN$4:$AN$203,11),Calculations!$AN$4:$AN$203,0)),""))</f>
        <v>Kasper Wieck</v>
      </c>
      <c r="H35" s="2">
        <f t="array" ref="H35">IF(LARGE(Calculations!$AN$4:$AN$203,11)&lt;0,"",IFERROR(INDEX(Calculations!$AK$4:$AK$203,MATCH(LARGE(Calculations!$AN$4:$AN$203,11),Calculations!$AN$4:$AN$203,0)),""))</f>
        <v>64</v>
      </c>
      <c r="I35" s="2">
        <f t="array" ref="I35">IF(LARGE(Calculations!$AN$4:$AN$203,11)&lt;0,"",IFERROR(INDEX(Calculations!$AL$4:$AL$203,MATCH(LARGE(Calculations!$AN$4:$AN$203,11),Calculations!$AN$4:$AN$203,0)),""))</f>
        <v>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3.5" customHeight="1">
      <c r="A36" s="2" t="str">
        <f>IF(LARGE(Calculations!$BK$4:$BK$310,23)&lt;0,"",IFERROR(INDEX(Calculations!$BG$4:$BG$310,MATCH(LARGE(Calculations!$BK$4:$BK$310,23),Calculations!$BK$4:$BK$310,0)),""))</f>
        <v>Common redstart</v>
      </c>
      <c r="B36" s="2" t="str">
        <f>IF(LARGE(Calculations!$BK$4:$BK$310,23)&lt;0,"",IFERROR(INDEX(Calculations!$BH$4:$BH$310,MATCH(LARGE(Calculations!$BK$4:$BK$310,23),Calculations!$BK$4:$BK$310,0)),""))</f>
        <v>Finland</v>
      </c>
      <c r="C36" s="2"/>
      <c r="D36" s="18">
        <f>IF(LARGE(Calculations!$BK$4:$BK$310,23)&lt;0,"",IFERROR(INDEX(Calculations!$BJ$4:$BJ$310,MATCH(LARGE(Calculations!$BK$4:$BK$310,23),Calculations!$BK$4:$BK$310,0)),""))</f>
        <v>2</v>
      </c>
      <c r="E36" s="16"/>
      <c r="F36" s="2" t="str">
        <f t="array" ref="F36">IF(LARGE(Calculations!$AN$4:$AN$203,12)&lt;0,"",IFERROR(INDEX(Calculations!$AI$4:$AI$203,MATCH(LARGE(Calculations!$AN$4:$AN$203,12),Calculations!$AN$4:$AN$203,0)),""))</f>
        <v>Sweden</v>
      </c>
      <c r="G36" s="2" t="str">
        <f t="array" ref="G36">IF(LARGE(Calculations!$AN$4:$AN$203,12)&lt;0,"",IFERROR(INDEX(Calculations!$AJ$4:$AJ$203,MATCH(LARGE(Calculations!$AN$4:$AN$203,12),Calculations!$AN$4:$AN$203,0)),""))</f>
        <v>Oskar Karsikko</v>
      </c>
      <c r="H36" s="2">
        <f t="array" ref="H36">IF(LARGE(Calculations!$AN$4:$AN$203,12)&lt;0,"",IFERROR(INDEX(Calculations!$AK$4:$AK$203,MATCH(LARGE(Calculations!$AN$4:$AN$203,12),Calculations!$AN$4:$AN$203,0)),""))</f>
        <v>7</v>
      </c>
      <c r="I36" s="2">
        <f t="array" ref="I36">IF(LARGE(Calculations!$AN$4:$AN$203,12)&lt;0,"",IFERROR(INDEX(Calculations!$AL$4:$AL$203,MATCH(LARGE(Calculations!$AN$4:$AN$203,12),Calculations!$AN$4:$AN$203,0)),""))</f>
        <v>2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.5" customHeight="1">
      <c r="A37" s="2" t="str">
        <f>IF(LARGE(Calculations!$BK$4:$BK$310,24)&lt;0,"",IFERROR(INDEX(Calculations!$BG$4:$BG$310,MATCH(LARGE(Calculations!$BK$4:$BK$310,24),Calculations!$BK$4:$BK$310,0)),""))</f>
        <v>Sedge warbler</v>
      </c>
      <c r="B37" s="2" t="str">
        <f>IF(LARGE(Calculations!$BK$4:$BK$310,24)&lt;0,"",IFERROR(INDEX(Calculations!$BH$4:$BH$310,MATCH(LARGE(Calculations!$BK$4:$BK$310,24),Calculations!$BK$4:$BK$310,0)),""))</f>
        <v>Finland</v>
      </c>
      <c r="C37" s="2"/>
      <c r="D37" s="18">
        <f>IF(LARGE(Calculations!$BK$4:$BK$310,24)&lt;0,"",IFERROR(INDEX(Calculations!$BJ$4:$BJ$310,MATCH(LARGE(Calculations!$BK$4:$BK$310,24),Calculations!$BK$4:$BK$310,0)),""))</f>
        <v>2</v>
      </c>
      <c r="E37" s="16"/>
      <c r="F37" s="2" t="str">
        <f t="array" ref="F37">IF(LARGE(Calculations!$AN$4:$AN$203,13)&lt;0,"",IFERROR(INDEX(Calculations!$AI$4:$AI$203,MATCH(LARGE(Calculations!$AN$4:$AN$203,13),Calculations!$AN$4:$AN$203,0)),""))</f>
        <v>Sweden</v>
      </c>
      <c r="G37" s="2" t="str">
        <f t="array" ref="G37">IF(LARGE(Calculations!$AN$4:$AN$203,13)&lt;0,"",IFERROR(INDEX(Calculations!$AJ$4:$AJ$203,MATCH(LARGE(Calculations!$AN$4:$AN$203,13),Calculations!$AN$4:$AN$203,0)),""))</f>
        <v>Hugo Isaksson o Liam Gustafsson</v>
      </c>
      <c r="H37" s="2">
        <f t="array" ref="H37">IF(LARGE(Calculations!$AN$4:$AN$203,13)&lt;0,"",IFERROR(INDEX(Calculations!$AK$4:$AK$203,MATCH(LARGE(Calculations!$AN$4:$AN$203,13),Calculations!$AN$4:$AN$203,0)),""))</f>
        <v>61</v>
      </c>
      <c r="I37" s="2">
        <f t="array" ref="I37">IF(LARGE(Calculations!$AN$4:$AN$203,13)&lt;0,"",IFERROR(INDEX(Calculations!$AL$4:$AL$203,MATCH(LARGE(Calculations!$AN$4:$AN$203,13),Calculations!$AN$4:$AN$203,0)),""))</f>
        <v>2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.5" customHeight="1">
      <c r="A38" s="2" t="str">
        <f>IF(LARGE(Calculations!$BK$4:$BK$310,25)&lt;0,"",IFERROR(INDEX(Calculations!$BG$4:$BG$310,MATCH(LARGE(Calculations!$BK$4:$BK$310,25),Calculations!$BK$4:$BK$310,0)),""))</f>
        <v>Common whitethroat</v>
      </c>
      <c r="B38" s="2" t="str">
        <f>IF(LARGE(Calculations!$BK$4:$BK$310,25)&lt;0,"",IFERROR(INDEX(Calculations!$BH$4:$BH$310,MATCH(LARGE(Calculations!$BK$4:$BK$310,25),Calculations!$BK$4:$BK$310,0)),""))</f>
        <v>Finland</v>
      </c>
      <c r="C38" s="2"/>
      <c r="D38" s="18">
        <f>IF(LARGE(Calculations!$BK$4:$BK$310,25)&lt;0,"",IFERROR(INDEX(Calculations!$BJ$4:$BJ$310,MATCH(LARGE(Calculations!$BK$4:$BK$310,25),Calculations!$BK$4:$BK$310,0)),""))</f>
        <v>2</v>
      </c>
      <c r="E38" s="16"/>
      <c r="F38" s="2" t="str">
        <f t="array" ref="F38">IF(LARGE(Calculations!$AN$4:$AN$203,14)&lt;0,"",IFERROR(INDEX(Calculations!$AI$4:$AI$203,MATCH(LARGE(Calculations!$AN$4:$AN$203,14),Calculations!$AN$4:$AN$203,0)),""))</f>
        <v>Sweden</v>
      </c>
      <c r="G38" s="2" t="str">
        <f t="array" ref="G38">IF(LARGE(Calculations!$AN$4:$AN$203,14)&lt;0,"",IFERROR(INDEX(Calculations!$AJ$4:$AJ$203,MATCH(LARGE(Calculations!$AN$4:$AN$203,14),Calculations!$AN$4:$AN$203,0)),""))</f>
        <v xml:space="preserve">Malte Lindberg </v>
      </c>
      <c r="H38" s="2">
        <f t="array" ref="H38">IF(LARGE(Calculations!$AN$4:$AN$203,14)&lt;0,"",IFERROR(INDEX(Calculations!$AK$4:$AK$203,MATCH(LARGE(Calculations!$AN$4:$AN$203,14),Calculations!$AN$4:$AN$203,0)),""))</f>
        <v>3</v>
      </c>
      <c r="I38" s="2">
        <f t="array" ref="I38">IF(LARGE(Calculations!$AN$4:$AN$203,14)&lt;0,"",IFERROR(INDEX(Calculations!$AL$4:$AL$203,MATCH(LARGE(Calculations!$AN$4:$AN$203,14),Calculations!$AN$4:$AN$203,0)),""))</f>
        <v>2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.5" customHeight="1">
      <c r="A39" s="2" t="str">
        <f>IF(LARGE(Calculations!$BK$4:$BK$310,26)&lt;0,"",IFERROR(INDEX(Calculations!$BG$4:$BG$310,MATCH(LARGE(Calculations!$BK$4:$BK$310,26),Calculations!$BK$4:$BK$310,0)),""))</f>
        <v>Garden warbler</v>
      </c>
      <c r="B39" s="2" t="str">
        <f>IF(LARGE(Calculations!$BK$4:$BK$310,26)&lt;0,"",IFERROR(INDEX(Calculations!$BH$4:$BH$310,MATCH(LARGE(Calculations!$BK$4:$BK$310,26),Calculations!$BK$4:$BK$310,0)),""))</f>
        <v>Norway</v>
      </c>
      <c r="C39" s="2"/>
      <c r="D39" s="18">
        <f>IF(LARGE(Calculations!$BK$4:$BK$310,26)&lt;0,"",IFERROR(INDEX(Calculations!$BJ$4:$BJ$310,MATCH(LARGE(Calculations!$BK$4:$BK$310,26),Calculations!$BK$4:$BK$310,0)),""))</f>
        <v>2</v>
      </c>
      <c r="E39" s="16"/>
      <c r="F39" s="2" t="str">
        <f t="array" ref="F39">IF(LARGE(Calculations!$AN$4:$AN$203,15)&lt;0,"",IFERROR(INDEX(Calculations!$AI$4:$AI$203,MATCH(LARGE(Calculations!$AN$4:$AN$203,15),Calculations!$AN$4:$AN$203,0)),""))</f>
        <v>Norway</v>
      </c>
      <c r="G39" s="2" t="str">
        <f t="array" ref="G39">IF(LARGE(Calculations!$AN$4:$AN$203,15)&lt;0,"",IFERROR(INDEX(Calculations!$AJ$4:$AJ$203,MATCH(LARGE(Calculations!$AN$4:$AN$203,15),Calculations!$AN$4:$AN$203,0)),""))</f>
        <v>Christina Hustvedt Myklebust</v>
      </c>
      <c r="H39" s="2">
        <f t="array" ref="H39">IF(LARGE(Calculations!$AN$4:$AN$203,15)&lt;0,"",IFERROR(INDEX(Calculations!$AK$4:$AK$203,MATCH(LARGE(Calculations!$AN$4:$AN$203,15),Calculations!$AN$4:$AN$203,0)),""))</f>
        <v>43</v>
      </c>
      <c r="I39" s="2">
        <f t="array" ref="I39">IF(LARGE(Calculations!$AN$4:$AN$203,15)&lt;0,"",IFERROR(INDEX(Calculations!$AL$4:$AL$203,MATCH(LARGE(Calculations!$AN$4:$AN$203,15),Calculations!$AN$4:$AN$203,0)),""))</f>
        <v>1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.5" customHeight="1">
      <c r="A40" s="2"/>
      <c r="B40" s="2"/>
      <c r="C40" s="2"/>
      <c r="D40" s="18"/>
      <c r="E40" s="16"/>
      <c r="F40" s="2"/>
      <c r="G40" s="2"/>
      <c r="H40" s="2"/>
      <c r="I40" s="2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.5" customHeight="1">
      <c r="A41" s="35" t="s">
        <v>39</v>
      </c>
      <c r="B41" s="35"/>
      <c r="C41" s="35"/>
      <c r="D41" s="35"/>
      <c r="E41" s="16"/>
      <c r="F41" s="36" t="s">
        <v>40</v>
      </c>
      <c r="G41" s="36"/>
      <c r="H41" s="36"/>
      <c r="I41" s="36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.5" customHeight="1">
      <c r="A42" s="5" t="s">
        <v>27</v>
      </c>
      <c r="B42" s="5" t="s">
        <v>37</v>
      </c>
      <c r="C42" s="5" t="s">
        <v>41</v>
      </c>
      <c r="D42" s="5" t="s">
        <v>42</v>
      </c>
      <c r="E42" s="16"/>
      <c r="F42" s="4" t="s">
        <v>43</v>
      </c>
      <c r="G42" s="4" t="s">
        <v>41</v>
      </c>
      <c r="H42" s="4" t="s">
        <v>36</v>
      </c>
      <c r="I42" s="4" t="s">
        <v>37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.5" customHeight="1">
      <c r="A43" s="2" t="str">
        <f t="array" ref="A43">IF(LARGE(Calculations!$AS$4:$AS$310,1)&lt;=0,"",IFERROR(INDEX(Calculations!$AO$4:$AO$310,MATCH(LARGE(Calculations!$AS$4:$AS$310,1),Calculations!$AS$4:$AS$310,0)),""))</f>
        <v>White wagtail</v>
      </c>
      <c r="B43" s="2">
        <f t="array" ref="B43">IF(LARGE(Calculations!$AS$4:$AS$310,1)&lt;=0,"",IFERROR(INDEX(Calculations!$AP$4:$AP$310,MATCH(LARGE(Calculations!$AS$4:$AS$310,1),Calculations!$AS$4:$AS$310,0)),""))</f>
        <v>50</v>
      </c>
      <c r="C43" s="2">
        <f t="array" ref="C43">IF(LARGE(Calculations!$AS$4:$AS$310,1)&lt;=0,"",IFERROR(INDEX(Calculations!$AQ$4:$AQ$310,MATCH(LARGE(Calculations!$AS$4:$AS$310,1),Calculations!$AS$4:$AS$310,0)),""))</f>
        <v>3</v>
      </c>
      <c r="D43" s="2" t="str">
        <f t="array" ref="D43">IF(LARGE(Calculations!$AS$4:$AS$310,1)&lt;=0,"",IFERROR(INDEX(Calculations!$AR$4:$AR$310,MATCH(LARGE(Calculations!$AS$4:$AS$310,1),Calculations!$AS$4:$AS$310,0)),""))</f>
        <v>Norway Finland Sweden</v>
      </c>
      <c r="E43" s="16"/>
      <c r="F43" s="2" t="str">
        <f t="array" ref="F43">IF(LARGE(Calculations!$AY$4:$AY$310,1)&lt;0,"",IFERROR(INDEX(Calculations!$AU$4:$AU$310,MATCH(LARGE(Calculations!$AY$4:$AY$310,1),Calculations!$AY$4:$AY$310,0)),""))</f>
        <v>Greater white-fronted goose</v>
      </c>
      <c r="G43" s="2" t="str">
        <f t="array" ref="G43">IF(LARGE(Calculations!$AY$4:$AY$310,1)&lt;0,"",IFERROR(INDEX(Calculations!$AV$4:$AV$310,MATCH(LARGE(Calculations!$AY$4:$AY$310,1),Calculations!$AY$4:$AY$310,0)),""))</f>
        <v>Sweden</v>
      </c>
      <c r="H43" s="2" t="str">
        <f t="array" ref="H43">IF(LARGE(Calculations!$AY$4:$AY$310,1)&lt;0,"",IFERROR(INDEX(Calculations!$AW$4:$AW$310,MATCH(LARGE(Calculations!$AY$4:$AY$310,1),Calculations!$AY$4:$AY$310,0)),""))</f>
        <v>Sweden: Max Lundell</v>
      </c>
      <c r="I43" s="2">
        <f t="array" ref="I43">IF(LARGE(Calculations!$AY$4:$AY$310,1)&lt;0,"",IFERROR(INDEX(Calculations!$AX$4:$AX$310,MATCH(LARGE(Calculations!$AY$4:$AY$310,1),Calculations!$AY$4:$AY$310,0)),""))</f>
        <v>1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.5" customHeight="1">
      <c r="A44" s="2" t="str">
        <f t="array" ref="A44">IF(LARGE(Calculations!$AS$4:$AS$310,2)&lt;=0,"",IFERROR(INDEX(Calculations!$AO$4:$AO$310,MATCH(LARGE(Calculations!$AS$4:$AS$310,2),Calculations!$AS$4:$AS$310,0)),""))</f>
        <v>Eurasian blue tit</v>
      </c>
      <c r="B44" s="2">
        <f t="array" ref="B44">IF(LARGE(Calculations!$AS$4:$AS$310,2)&lt;=0,"",IFERROR(INDEX(Calculations!$AP$4:$AP$310,MATCH(LARGE(Calculations!$AS$4:$AS$310,2),Calculations!$AS$4:$AS$310,0)),""))</f>
        <v>45</v>
      </c>
      <c r="C44" s="2">
        <f t="array" ref="C44">IF(LARGE(Calculations!$AS$4:$AS$310,2)&lt;=0,"",IFERROR(INDEX(Calculations!$AQ$4:$AQ$310,MATCH(LARGE(Calculations!$AS$4:$AS$310,2),Calculations!$AS$4:$AS$310,0)),""))</f>
        <v>3</v>
      </c>
      <c r="D44" s="2" t="str">
        <f t="array" ref="D44">IF(LARGE(Calculations!$AS$4:$AS$310,2)&lt;=0,"",IFERROR(INDEX(Calculations!$AR$4:$AR$310,MATCH(LARGE(Calculations!$AS$4:$AS$310,2),Calculations!$AS$4:$AS$310,0)),""))</f>
        <v>Norway Finland Sweden</v>
      </c>
      <c r="E44" s="16"/>
      <c r="F44" s="2" t="str">
        <f t="array" ref="F44">IF(LARGE(Calculations!$AY$4:$AY$310,2)&lt;0,"",IFERROR(INDEX(Calculations!$AU$4:$AU$310,MATCH(LARGE(Calculations!$AY$4:$AY$310,2),Calculations!$AY$4:$AY$310,0)),""))</f>
        <v>Brant goose</v>
      </c>
      <c r="G44" s="2" t="str">
        <f t="array" ref="G44">IF(LARGE(Calculations!$AY$4:$AY$310,2)&lt;0,"",IFERROR(INDEX(Calculations!$AV$4:$AV$310,MATCH(LARGE(Calculations!$AY$4:$AY$310,2),Calculations!$AY$4:$AY$310,0)),""))</f>
        <v>Norway</v>
      </c>
      <c r="H44" s="2" t="str">
        <f t="array" ref="H44">IF(LARGE(Calculations!$AY$4:$AY$310,2)&lt;0,"",IFERROR(INDEX(Calculations!$AW$4:$AW$310,MATCH(LARGE(Calculations!$AY$4:$AY$310,2),Calculations!$AY$4:$AY$310,0)),""))</f>
        <v>Norway: Aleksanteri Mikkola</v>
      </c>
      <c r="I44" s="2">
        <f t="array" ref="I44">IF(LARGE(Calculations!$AY$4:$AY$310,2)&lt;0,"",IFERROR(INDEX(Calculations!$AX$4:$AX$310,MATCH(LARGE(Calculations!$AY$4:$AY$310,2),Calculations!$AY$4:$AY$310,0)),""))</f>
        <v>1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.5" customHeight="1">
      <c r="A45" s="2" t="str">
        <f t="array" ref="A45">IF(LARGE(Calculations!$AS$4:$AS$310,3)&lt;=0,"",IFERROR(INDEX(Calculations!$AO$4:$AO$310,MATCH(LARGE(Calculations!$AS$4:$AS$310,3),Calculations!$AS$4:$AS$310,0)),""))</f>
        <v>Carrion crow</v>
      </c>
      <c r="B45" s="2">
        <f t="array" ref="B45">IF(LARGE(Calculations!$AS$4:$AS$310,3)&lt;=0,"",IFERROR(INDEX(Calculations!$AP$4:$AP$310,MATCH(LARGE(Calculations!$AS$4:$AS$310,3),Calculations!$AS$4:$AS$310,0)),""))</f>
        <v>45</v>
      </c>
      <c r="C45" s="2">
        <f t="array" ref="C45">IF(LARGE(Calculations!$AS$4:$AS$310,3)&lt;=0,"",IFERROR(INDEX(Calculations!$AQ$4:$AQ$310,MATCH(LARGE(Calculations!$AS$4:$AS$310,3),Calculations!$AS$4:$AS$310,0)),""))</f>
        <v>2</v>
      </c>
      <c r="D45" s="2" t="str">
        <f t="array" ref="D45">IF(LARGE(Calculations!$AS$4:$AS$310,3)&lt;=0,"",IFERROR(INDEX(Calculations!$AR$4:$AR$310,MATCH(LARGE(Calculations!$AS$4:$AS$310,3),Calculations!$AS$4:$AS$310,0)),""))</f>
        <v>Finland Sweden</v>
      </c>
      <c r="E45" s="16"/>
      <c r="F45" s="2" t="str">
        <f t="array" ref="F45">IF(LARGE(Calculations!$AY$4:$AY$310,3)&lt;0,"",IFERROR(INDEX(Calculations!$AU$4:$AU$310,MATCH(LARGE(Calculations!$AY$4:$AY$310,3),Calculations!$AY$4:$AY$310,0)),""))</f>
        <v>Garganey</v>
      </c>
      <c r="G45" s="2" t="str">
        <f t="array" ref="G45">IF(LARGE(Calculations!$AY$4:$AY$310,3)&lt;0,"",IFERROR(INDEX(Calculations!$AV$4:$AV$310,MATCH(LARGE(Calculations!$AY$4:$AY$310,3),Calculations!$AY$4:$AY$310,0)),""))</f>
        <v>Finland</v>
      </c>
      <c r="H45" s="2" t="str">
        <f t="array" ref="H45">IF(LARGE(Calculations!$AY$4:$AY$310,3)&lt;0,"",IFERROR(INDEX(Calculations!$AW$4:$AW$310,MATCH(LARGE(Calculations!$AY$4:$AY$310,3),Calculations!$AY$4:$AY$310,0)),""))</f>
        <v>Finland: Viljami Selander</v>
      </c>
      <c r="I45" s="2">
        <f t="array" ref="I45">IF(LARGE(Calculations!$AY$4:$AY$310,3)&lt;0,"",IFERROR(INDEX(Calculations!$AX$4:$AX$310,MATCH(LARGE(Calculations!$AY$4:$AY$310,3),Calculations!$AY$4:$AY$310,0)),""))</f>
        <v>1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.5" customHeight="1">
      <c r="A46" s="2" t="str">
        <f t="array" ref="A46">IF(LARGE(Calculations!$AS$4:$AS$310,4)&lt;=0,"",IFERROR(INDEX(Calculations!$AO$4:$AO$310,MATCH(LARGE(Calculations!$AS$4:$AS$310,4),Calculations!$AS$4:$AS$310,0)),""))</f>
        <v>Mallard</v>
      </c>
      <c r="B46" s="2">
        <f t="array" ref="B46">IF(LARGE(Calculations!$AS$4:$AS$310,4)&lt;=0,"",IFERROR(INDEX(Calculations!$AP$4:$AP$310,MATCH(LARGE(Calculations!$AS$4:$AS$310,4),Calculations!$AS$4:$AS$310,0)),""))</f>
        <v>44</v>
      </c>
      <c r="C46" s="2">
        <f t="array" ref="C46">IF(LARGE(Calculations!$AS$4:$AS$310,4)&lt;=0,"",IFERROR(INDEX(Calculations!$AQ$4:$AQ$310,MATCH(LARGE(Calculations!$AS$4:$AS$310,4),Calculations!$AS$4:$AS$310,0)),""))</f>
        <v>3</v>
      </c>
      <c r="D46" s="2" t="str">
        <f t="array" ref="D46">IF(LARGE(Calculations!$AS$4:$AS$310,4)&lt;=0,"",IFERROR(INDEX(Calculations!$AR$4:$AR$310,MATCH(LARGE(Calculations!$AS$4:$AS$310,4),Calculations!$AS$4:$AS$310,0)),""))</f>
        <v>Norway Finland Sweden</v>
      </c>
      <c r="E46" s="16"/>
      <c r="F46" s="2" t="str">
        <f t="array" ref="F46">IF(LARGE(Calculations!$AY$4:$AY$310,4)&lt;0,"",IFERROR(INDEX(Calculations!$AU$4:$AU$310,MATCH(LARGE(Calculations!$AY$4:$AY$310,4),Calculations!$AY$4:$AY$310,0)),""))</f>
        <v>Horned grebe</v>
      </c>
      <c r="G46" s="2" t="str">
        <f t="array" ref="G46">IF(LARGE(Calculations!$AY$4:$AY$310,4)&lt;0,"",IFERROR(INDEX(Calculations!$AV$4:$AV$310,MATCH(LARGE(Calculations!$AY$4:$AY$310,4),Calculations!$AY$4:$AY$310,0)),""))</f>
        <v>Sweden</v>
      </c>
      <c r="H46" s="2" t="str">
        <f t="array" ref="H46">IF(LARGE(Calculations!$AY$4:$AY$310,4)&lt;0,"",IFERROR(INDEX(Calculations!$AW$4:$AW$310,MATCH(LARGE(Calculations!$AY$4:$AY$310,4),Calculations!$AY$4:$AY$310,0)),""))</f>
        <v>Sweden: Arild Norberg</v>
      </c>
      <c r="I46" s="2">
        <f t="array" ref="I46">IF(LARGE(Calculations!$AY$4:$AY$310,4)&lt;0,"",IFERROR(INDEX(Calculations!$AX$4:$AX$310,MATCH(LARGE(Calculations!$AY$4:$AY$310,4),Calculations!$AY$4:$AY$310,0)),""))</f>
        <v>1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.5" customHeight="1">
      <c r="A47" s="2" t="str">
        <f t="array" ref="A47">IF(LARGE(Calculations!$AS$4:$AS$310,5)&lt;=0,"",IFERROR(INDEX(Calculations!$AO$4:$AO$310,MATCH(LARGE(Calculations!$AS$4:$AS$310,5),Calculations!$AS$4:$AS$310,0)),""))</f>
        <v>Western jackdaw</v>
      </c>
      <c r="B47" s="2">
        <f t="array" ref="B47">IF(LARGE(Calculations!$AS$4:$AS$310,5)&lt;=0,"",IFERROR(INDEX(Calculations!$AP$4:$AP$310,MATCH(LARGE(Calculations!$AS$4:$AS$310,5),Calculations!$AS$4:$AS$310,0)),""))</f>
        <v>43</v>
      </c>
      <c r="C47" s="2">
        <f t="array" ref="C47">IF(LARGE(Calculations!$AS$4:$AS$310,5)&lt;=0,"",IFERROR(INDEX(Calculations!$AQ$4:$AQ$310,MATCH(LARGE(Calculations!$AS$4:$AS$310,5),Calculations!$AS$4:$AS$310,0)),""))</f>
        <v>2</v>
      </c>
      <c r="D47" s="2" t="str">
        <f t="array" ref="D47">IF(LARGE(Calculations!$AS$4:$AS$310,5)&lt;=0,"",IFERROR(INDEX(Calculations!$AR$4:$AR$310,MATCH(LARGE(Calculations!$AS$4:$AS$310,5),Calculations!$AS$4:$AS$310,0)),""))</f>
        <v>Finland Sweden</v>
      </c>
      <c r="E47" s="16"/>
      <c r="F47" s="2" t="str">
        <f t="array" ref="F47">IF(LARGE(Calculations!$AY$4:$AY$310,5)&lt;0,"",IFERROR(INDEX(Calculations!$AU$4:$AU$310,MATCH(LARGE(Calculations!$AY$4:$AY$310,5),Calculations!$AY$4:$AY$310,0)),""))</f>
        <v>Eurasian bittern</v>
      </c>
      <c r="G47" s="2" t="str">
        <f t="array" ref="G47">IF(LARGE(Calculations!$AY$4:$AY$310,5)&lt;0,"",IFERROR(INDEX(Calculations!$AV$4:$AV$310,MATCH(LARGE(Calculations!$AY$4:$AY$310,5),Calculations!$AY$4:$AY$310,0)),""))</f>
        <v>Finland</v>
      </c>
      <c r="H47" s="2" t="str">
        <f t="array" ref="H47">IF(LARGE(Calculations!$AY$4:$AY$310,5)&lt;0,"",IFERROR(INDEX(Calculations!$AW$4:$AW$310,MATCH(LARGE(Calculations!$AY$4:$AY$310,5),Calculations!$AY$4:$AY$310,0)),""))</f>
        <v>Finland: Viljami Selander</v>
      </c>
      <c r="I47" s="2">
        <f t="array" ref="I47">IF(LARGE(Calculations!$AY$4:$AY$310,5)&lt;0,"",IFERROR(INDEX(Calculations!$AX$4:$AX$310,MATCH(LARGE(Calculations!$AY$4:$AY$310,5),Calculations!$AY$4:$AY$310,0)),""))</f>
        <v>1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.5" customHeight="1">
      <c r="A48" s="2" t="str">
        <f t="array" ref="A48">IF(LARGE(Calculations!$AS$4:$AS$310,6)&lt;=0,"",IFERROR(INDEX(Calculations!$AO$4:$AO$310,MATCH(LARGE(Calculations!$AS$4:$AS$310,6),Calculations!$AS$4:$AS$310,0)),""))</f>
        <v>Common gull</v>
      </c>
      <c r="B48" s="2">
        <f t="array" ref="B48">IF(LARGE(Calculations!$AS$4:$AS$310,6)&lt;=0,"",IFERROR(INDEX(Calculations!$AP$4:$AP$310,MATCH(LARGE(Calculations!$AS$4:$AS$310,6),Calculations!$AS$4:$AS$310,0)),""))</f>
        <v>42</v>
      </c>
      <c r="C48" s="2">
        <f t="array" ref="C48">IF(LARGE(Calculations!$AS$4:$AS$310,6)&lt;=0,"",IFERROR(INDEX(Calculations!$AQ$4:$AQ$310,MATCH(LARGE(Calculations!$AS$4:$AS$310,6),Calculations!$AS$4:$AS$310,0)),""))</f>
        <v>3</v>
      </c>
      <c r="D48" s="2" t="str">
        <f t="array" ref="D48">IF(LARGE(Calculations!$AS$4:$AS$310,6)&lt;=0,"",IFERROR(INDEX(Calculations!$AR$4:$AR$310,MATCH(LARGE(Calculations!$AS$4:$AS$310,6),Calculations!$AS$4:$AS$310,0)),""))</f>
        <v>Norway Finland Sweden</v>
      </c>
      <c r="E48" s="16"/>
      <c r="F48" s="2" t="str">
        <f t="array" ref="F48">IF(LARGE(Calculations!$AY$4:$AY$310,6)&lt;0,"",IFERROR(INDEX(Calculations!$AU$4:$AU$310,MATCH(LARGE(Calculations!$AY$4:$AY$310,6),Calculations!$AY$4:$AY$310,0)),""))</f>
        <v>Water rail</v>
      </c>
      <c r="G48" s="2" t="str">
        <f t="array" ref="G48">IF(LARGE(Calculations!$AY$4:$AY$310,6)&lt;0,"",IFERROR(INDEX(Calculations!$AV$4:$AV$310,MATCH(LARGE(Calculations!$AY$4:$AY$310,6),Calculations!$AY$4:$AY$310,0)),""))</f>
        <v>Finland</v>
      </c>
      <c r="H48" s="2" t="str">
        <f t="array" ref="H48">IF(LARGE(Calculations!$AY$4:$AY$310,6)&lt;0,"",IFERROR(INDEX(Calculations!$AW$4:$AW$310,MATCH(LARGE(Calculations!$AY$4:$AY$310,6),Calculations!$AY$4:$AY$310,0)),""))</f>
        <v>Finland: Viljami Selander</v>
      </c>
      <c r="I48" s="2">
        <f t="array" ref="I48">IF(LARGE(Calculations!$AY$4:$AY$310,6)&lt;0,"",IFERROR(INDEX(Calculations!$AX$4:$AX$310,MATCH(LARGE(Calculations!$AY$4:$AY$310,6),Calculations!$AY$4:$AY$310,0)),""))</f>
        <v>1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.5" customHeight="1">
      <c r="A49" s="2" t="str">
        <f t="array" ref="A49">IF(LARGE(Calculations!$AS$4:$AS$310,7)&lt;=0,"",IFERROR(INDEX(Calculations!$AO$4:$AO$310,MATCH(LARGE(Calculations!$AS$4:$AS$310,7),Calculations!$AS$4:$AS$310,0)),""))</f>
        <v>Eurasian magpie</v>
      </c>
      <c r="B49" s="2">
        <f t="array" ref="B49">IF(LARGE(Calculations!$AS$4:$AS$310,7)&lt;=0,"",IFERROR(INDEX(Calculations!$AP$4:$AP$310,MATCH(LARGE(Calculations!$AS$4:$AS$310,7),Calculations!$AS$4:$AS$310,0)),""))</f>
        <v>42</v>
      </c>
      <c r="C49" s="2">
        <f t="array" ref="C49">IF(LARGE(Calculations!$AS$4:$AS$310,7)&lt;=0,"",IFERROR(INDEX(Calculations!$AQ$4:$AQ$310,MATCH(LARGE(Calculations!$AS$4:$AS$310,7),Calculations!$AS$4:$AS$310,0)),""))</f>
        <v>3</v>
      </c>
      <c r="D49" s="2" t="str">
        <f t="array" ref="D49">IF(LARGE(Calculations!$AS$4:$AS$310,7)&lt;=0,"",IFERROR(INDEX(Calculations!$AR$4:$AR$310,MATCH(LARGE(Calculations!$AS$4:$AS$310,7),Calculations!$AS$4:$AS$310,0)),""))</f>
        <v>Norway Finland Sweden</v>
      </c>
      <c r="E49" s="16"/>
      <c r="F49" s="2" t="str">
        <f t="array" ref="F49">IF(LARGE(Calculations!$AY$4:$AY$310,7)&lt;0,"",IFERROR(INDEX(Calculations!$AU$4:$AU$310,MATCH(LARGE(Calculations!$AY$4:$AY$310,7),Calculations!$AY$4:$AY$310,0)),""))</f>
        <v>Broad-billed sandpiper</v>
      </c>
      <c r="G49" s="2" t="str">
        <f t="array" ref="G49">IF(LARGE(Calculations!$AY$4:$AY$310,7)&lt;0,"",IFERROR(INDEX(Calculations!$AV$4:$AV$310,MATCH(LARGE(Calculations!$AY$4:$AY$310,7),Calculations!$AY$4:$AY$310,0)),""))</f>
        <v>Finland</v>
      </c>
      <c r="H49" s="2" t="str">
        <f t="array" ref="H49">IF(LARGE(Calculations!$AY$4:$AY$310,7)&lt;0,"",IFERROR(INDEX(Calculations!$AW$4:$AW$310,MATCH(LARGE(Calculations!$AY$4:$AY$310,7),Calculations!$AY$4:$AY$310,0)),""))</f>
        <v>Finland: Kia Varjonen</v>
      </c>
      <c r="I49" s="2">
        <f t="array" ref="I49">IF(LARGE(Calculations!$AY$4:$AY$310,7)&lt;0,"",IFERROR(INDEX(Calculations!$AX$4:$AX$310,MATCH(LARGE(Calculations!$AY$4:$AY$310,7),Calculations!$AY$4:$AY$310,0)),""))</f>
        <v>1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>
      <c r="A50" s="2" t="str">
        <f t="array" ref="A50">IF(LARGE(Calculations!$AS$4:$AS$310,8)&lt;=0,"",IFERROR(INDEX(Calculations!$AO$4:$AO$310,MATCH(LARGE(Calculations!$AS$4:$AS$310,8),Calculations!$AS$4:$AS$310,0)),""))</f>
        <v>European herring gull</v>
      </c>
      <c r="B50" s="2">
        <f t="array" ref="B50">IF(LARGE(Calculations!$AS$4:$AS$310,8)&lt;=0,"",IFERROR(INDEX(Calculations!$AP$4:$AP$310,MATCH(LARGE(Calculations!$AS$4:$AS$310,8),Calculations!$AS$4:$AS$310,0)),""))</f>
        <v>41</v>
      </c>
      <c r="C50" s="2">
        <f t="array" ref="C50">IF(LARGE(Calculations!$AS$4:$AS$310,8)&lt;=0,"",IFERROR(INDEX(Calculations!$AQ$4:$AQ$310,MATCH(LARGE(Calculations!$AS$4:$AS$310,8),Calculations!$AS$4:$AS$310,0)),""))</f>
        <v>3</v>
      </c>
      <c r="D50" s="2" t="str">
        <f t="array" ref="D50">IF(LARGE(Calculations!$AS$4:$AS$310,8)&lt;=0,"",IFERROR(INDEX(Calculations!$AR$4:$AR$310,MATCH(LARGE(Calculations!$AS$4:$AS$310,8),Calculations!$AS$4:$AS$310,0)),""))</f>
        <v>Norway Finland Sweden</v>
      </c>
      <c r="E50" s="16"/>
      <c r="F50" s="2" t="str">
        <f t="array" ref="F50">IF(LARGE(Calculations!$AY$4:$AY$310,8)&lt;0,"",IFERROR(INDEX(Calculations!$AU$4:$AU$310,MATCH(LARGE(Calculations!$AY$4:$AY$310,8),Calculations!$AY$4:$AY$310,0)),""))</f>
        <v>Jack snipe</v>
      </c>
      <c r="G50" s="2" t="str">
        <f t="array" ref="G50">IF(LARGE(Calculations!$AY$4:$AY$310,8)&lt;0,"",IFERROR(INDEX(Calculations!$AV$4:$AV$310,MATCH(LARGE(Calculations!$AY$4:$AY$310,8),Calculations!$AY$4:$AY$310,0)),""))</f>
        <v>Finland</v>
      </c>
      <c r="H50" s="2" t="str">
        <f t="array" ref="H50">IF(LARGE(Calculations!$AY$4:$AY$310,8)&lt;0,"",IFERROR(INDEX(Calculations!$AW$4:$AW$310,MATCH(LARGE(Calculations!$AY$4:$AY$310,8),Calculations!$AY$4:$AY$310,0)),""))</f>
        <v>Finland: Mikael Särkelä</v>
      </c>
      <c r="I50" s="2">
        <f t="array" ref="I50">IF(LARGE(Calculations!$AY$4:$AY$310,8)&lt;0,"",IFERROR(INDEX(Calculations!$AX$4:$AX$310,MATCH(LARGE(Calculations!$AY$4:$AY$310,8),Calculations!$AY$4:$AY$310,0)),""))</f>
        <v>1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>
      <c r="A51" s="2" t="str">
        <f t="array" ref="A51">IF(LARGE(Calculations!$AS$4:$AS$310,9)&lt;=0,"",IFERROR(INDEX(Calculations!$AO$4:$AO$310,MATCH(LARGE(Calculations!$AS$4:$AS$310,9),Calculations!$AS$4:$AS$310,0)),""))</f>
        <v>Great tit</v>
      </c>
      <c r="B51" s="2">
        <f t="array" ref="B51">IF(LARGE(Calculations!$AS$4:$AS$310,9)&lt;=0,"",IFERROR(INDEX(Calculations!$AP$4:$AP$310,MATCH(LARGE(Calculations!$AS$4:$AS$310,9),Calculations!$AS$4:$AS$310,0)),""))</f>
        <v>41</v>
      </c>
      <c r="C51" s="2">
        <f t="array" ref="C51">IF(LARGE(Calculations!$AS$4:$AS$310,9)&lt;=0,"",IFERROR(INDEX(Calculations!$AQ$4:$AQ$310,MATCH(LARGE(Calculations!$AS$4:$AS$310,9),Calculations!$AS$4:$AS$310,0)),""))</f>
        <v>3</v>
      </c>
      <c r="D51" s="2" t="str">
        <f t="array" ref="D51">IF(LARGE(Calculations!$AS$4:$AS$310,9)&lt;=0,"",IFERROR(INDEX(Calculations!$AR$4:$AR$310,MATCH(LARGE(Calculations!$AS$4:$AS$310,9),Calculations!$AS$4:$AS$310,0)),""))</f>
        <v>Norway Finland Sweden</v>
      </c>
      <c r="E51" s="16"/>
      <c r="F51" s="2" t="str">
        <f t="array" ref="F51">IF(LARGE(Calculations!$AY$4:$AY$310,9)&lt;0,"",IFERROR(INDEX(Calculations!$AU$4:$AU$310,MATCH(LARGE(Calculations!$AY$4:$AY$310,9),Calculations!$AY$4:$AY$310,0)),""))</f>
        <v>Green sandpiper</v>
      </c>
      <c r="G51" s="2" t="str">
        <f t="array" ref="G51">IF(LARGE(Calculations!$AY$4:$AY$310,9)&lt;0,"",IFERROR(INDEX(Calculations!$AV$4:$AV$310,MATCH(LARGE(Calculations!$AY$4:$AY$310,9),Calculations!$AY$4:$AY$310,0)),""))</f>
        <v>Finland</v>
      </c>
      <c r="H51" s="2" t="str">
        <f t="array" ref="H51">IF(LARGE(Calculations!$AY$4:$AY$310,9)&lt;0,"",IFERROR(INDEX(Calculations!$AW$4:$AW$310,MATCH(LARGE(Calculations!$AY$4:$AY$310,9),Calculations!$AY$4:$AY$310,0)),""))</f>
        <v>Finland: Viljami Selander</v>
      </c>
      <c r="I51" s="2">
        <f t="array" ref="I51">IF(LARGE(Calculations!$AY$4:$AY$310,9)&lt;0,"",IFERROR(INDEX(Calculations!$AX$4:$AX$310,MATCH(LARGE(Calculations!$AY$4:$AY$310,9),Calculations!$AY$4:$AY$310,0)),""))</f>
        <v>1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>
      <c r="A52" s="2" t="str">
        <f t="array" ref="A52">IF(LARGE(Calculations!$AS$4:$AS$310,10)&lt;=0,"",IFERROR(INDEX(Calculations!$AO$4:$AO$310,MATCH(LARGE(Calculations!$AS$4:$AS$310,10),Calculations!$AS$4:$AS$310,0)),""))</f>
        <v>Eurasian chaffinch</v>
      </c>
      <c r="B52" s="2">
        <f t="array" ref="B52">IF(LARGE(Calculations!$AS$4:$AS$310,10)&lt;=0,"",IFERROR(INDEX(Calculations!$AP$4:$AP$310,MATCH(LARGE(Calculations!$AS$4:$AS$310,10),Calculations!$AS$4:$AS$310,0)),""))</f>
        <v>41</v>
      </c>
      <c r="C52" s="2">
        <f t="array" ref="C52">IF(LARGE(Calculations!$AS$4:$AS$310,10)&lt;=0,"",IFERROR(INDEX(Calculations!$AQ$4:$AQ$310,MATCH(LARGE(Calculations!$AS$4:$AS$310,10),Calculations!$AS$4:$AS$310,0)),""))</f>
        <v>3</v>
      </c>
      <c r="D52" s="2" t="str">
        <f t="array" ref="D52">IF(LARGE(Calculations!$AS$4:$AS$310,10)&lt;=0,"",IFERROR(INDEX(Calculations!$AR$4:$AR$310,MATCH(LARGE(Calculations!$AS$4:$AS$310,10),Calculations!$AS$4:$AS$310,0)),""))</f>
        <v>Norway Finland Sweden</v>
      </c>
      <c r="E52" s="16"/>
      <c r="F52" s="2" t="str">
        <f t="array" ref="F52">IF(LARGE(Calculations!$AY$4:$AY$310,10)&lt;0,"",IFERROR(INDEX(Calculations!$AU$4:$AU$310,MATCH(LARGE(Calculations!$AY$4:$AY$310,10),Calculations!$AY$4:$AY$310,0)),""))</f>
        <v>Glaucous gull</v>
      </c>
      <c r="G52" s="2" t="str">
        <f t="array" ref="G52">IF(LARGE(Calculations!$AY$4:$AY$310,10)&lt;0,"",IFERROR(INDEX(Calculations!$AV$4:$AV$310,MATCH(LARGE(Calculations!$AY$4:$AY$310,10),Calculations!$AY$4:$AY$310,0)),""))</f>
        <v>Norway</v>
      </c>
      <c r="H52" s="2" t="str">
        <f t="array" ref="H52">IF(LARGE(Calculations!$AY$4:$AY$310,10)&lt;0,"",IFERROR(INDEX(Calculations!$AW$4:$AW$310,MATCH(LARGE(Calculations!$AY$4:$AY$310,10),Calculations!$AY$4:$AY$310,0)),""))</f>
        <v>Norway: Aleksanteri Mikkola</v>
      </c>
      <c r="I52" s="2">
        <f t="array" ref="I52">IF(LARGE(Calculations!$AY$4:$AY$310,10)&lt;0,"",IFERROR(INDEX(Calculations!$AX$4:$AX$310,MATCH(LARGE(Calculations!$AY$4:$AY$310,10),Calculations!$AY$4:$AY$310,0)),""))</f>
        <v>1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>
      <c r="A53" s="2" t="str">
        <f t="array" ref="A53">IF(LARGE(Calculations!$AS$4:$AS$310,11)&lt;=0,"",IFERROR(INDEX(Calculations!$AO$4:$AO$310,MATCH(LARGE(Calculations!$AS$4:$AS$310,11),Calculations!$AS$4:$AS$310,0)),""))</f>
        <v>Common wood pigeon</v>
      </c>
      <c r="B53" s="2">
        <f t="array" ref="B53">IF(LARGE(Calculations!$AS$4:$AS$310,11)&lt;=0,"",IFERROR(INDEX(Calculations!$AP$4:$AP$310,MATCH(LARGE(Calculations!$AS$4:$AS$310,11),Calculations!$AS$4:$AS$310,0)),""))</f>
        <v>40</v>
      </c>
      <c r="C53" s="2">
        <f t="array" ref="C53">IF(LARGE(Calculations!$AS$4:$AS$310,11)&lt;=0,"",IFERROR(INDEX(Calculations!$AQ$4:$AQ$310,MATCH(LARGE(Calculations!$AS$4:$AS$310,11),Calculations!$AS$4:$AS$310,0)),""))</f>
        <v>3</v>
      </c>
      <c r="D53" s="2" t="str">
        <f t="array" ref="D53">IF(LARGE(Calculations!$AS$4:$AS$310,11)&lt;=0,"",IFERROR(INDEX(Calculations!$AR$4:$AR$310,MATCH(LARGE(Calculations!$AS$4:$AS$310,11),Calculations!$AS$4:$AS$310,0)),""))</f>
        <v>Norway Finland Sweden</v>
      </c>
      <c r="E53" s="16"/>
      <c r="F53" s="2" t="str">
        <f t="array" ref="F53">IF(LARGE(Calculations!$AY$4:$AY$310,11)&lt;0,"",IFERROR(INDEX(Calculations!$AU$4:$AU$310,MATCH(LARGE(Calculations!$AY$4:$AY$310,11),Calculations!$AY$4:$AY$310,0)),""))</f>
        <v>Atlantic puffin</v>
      </c>
      <c r="G53" s="2" t="str">
        <f t="array" ref="G53">IF(LARGE(Calculations!$AY$4:$AY$310,11)&lt;0,"",IFERROR(INDEX(Calculations!$AV$4:$AV$310,MATCH(LARGE(Calculations!$AY$4:$AY$310,11),Calculations!$AY$4:$AY$310,0)),""))</f>
        <v>Norway</v>
      </c>
      <c r="H53" s="2" t="str">
        <f t="array" ref="H53">IF(LARGE(Calculations!$AY$4:$AY$310,11)&lt;0,"",IFERROR(INDEX(Calculations!$AW$4:$AW$310,MATCH(LARGE(Calculations!$AY$4:$AY$310,11),Calculations!$AY$4:$AY$310,0)),""))</f>
        <v>Norway: Aleksanteri Mikkola</v>
      </c>
      <c r="I53" s="2">
        <f t="array" ref="I53">IF(LARGE(Calculations!$AY$4:$AY$310,11)&lt;0,"",IFERROR(INDEX(Calculations!$AX$4:$AX$310,MATCH(LARGE(Calculations!$AY$4:$AY$310,11),Calculations!$AY$4:$AY$310,0)),""))</f>
        <v>1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>
      <c r="A54" s="2" t="str">
        <f t="array" ref="A54">IF(LARGE(Calculations!$AS$4:$AS$310,12)&lt;=0,"",IFERROR(INDEX(Calculations!$AO$4:$AO$310,MATCH(LARGE(Calculations!$AS$4:$AS$310,12),Calculations!$AS$4:$AS$310,0)),""))</f>
        <v>European robin</v>
      </c>
      <c r="B54" s="2">
        <f t="array" ref="B54">IF(LARGE(Calculations!$AS$4:$AS$310,12)&lt;=0,"",IFERROR(INDEX(Calculations!$AP$4:$AP$310,MATCH(LARGE(Calculations!$AS$4:$AS$310,12),Calculations!$AS$4:$AS$310,0)),""))</f>
        <v>40</v>
      </c>
      <c r="C54" s="2">
        <f t="array" ref="C54">IF(LARGE(Calculations!$AS$4:$AS$310,12)&lt;=0,"",IFERROR(INDEX(Calculations!$AQ$4:$AQ$310,MATCH(LARGE(Calculations!$AS$4:$AS$310,12),Calculations!$AS$4:$AS$310,0)),""))</f>
        <v>3</v>
      </c>
      <c r="D54" s="2" t="str">
        <f t="array" ref="D54">IF(LARGE(Calculations!$AS$4:$AS$310,12)&lt;=0,"",IFERROR(INDEX(Calculations!$AR$4:$AR$310,MATCH(LARGE(Calculations!$AS$4:$AS$310,12),Calculations!$AS$4:$AS$310,0)),""))</f>
        <v>Norway Finland Sweden</v>
      </c>
      <c r="E54" s="16"/>
      <c r="F54" s="2" t="str">
        <f t="array" ref="F54">IF(LARGE(Calculations!$AY$4:$AY$310,12)&lt;0,"",IFERROR(INDEX(Calculations!$AU$4:$AU$310,MATCH(LARGE(Calculations!$AY$4:$AY$310,12),Calculations!$AY$4:$AY$310,0)),""))</f>
        <v>Common cuckoo</v>
      </c>
      <c r="G54" s="2" t="str">
        <f t="array" ref="G54">IF(LARGE(Calculations!$AY$4:$AY$310,12)&lt;0,"",IFERROR(INDEX(Calculations!$AV$4:$AV$310,MATCH(LARGE(Calculations!$AY$4:$AY$310,12),Calculations!$AY$4:$AY$310,0)),""))</f>
        <v>Finland</v>
      </c>
      <c r="H54" s="2" t="str">
        <f t="array" ref="H54">IF(LARGE(Calculations!$AY$4:$AY$310,12)&lt;0,"",IFERROR(INDEX(Calculations!$AW$4:$AW$310,MATCH(LARGE(Calculations!$AY$4:$AY$310,12),Calculations!$AY$4:$AY$310,0)),""))</f>
        <v>Finland: Viljami Selander</v>
      </c>
      <c r="I54" s="2">
        <f t="array" ref="I54">IF(LARGE(Calculations!$AY$4:$AY$310,12)&lt;0,"",IFERROR(INDEX(Calculations!$AX$4:$AX$310,MATCH(LARGE(Calculations!$AY$4:$AY$310,12),Calculations!$AY$4:$AY$310,0)),""))</f>
        <v>1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>
      <c r="A55" s="2" t="str">
        <f t="array" ref="A55">IF(LARGE(Calculations!$AS$4:$AS$310,13)&lt;=0,"",IFERROR(INDEX(Calculations!$AO$4:$AO$310,MATCH(LARGE(Calculations!$AS$4:$AS$310,13),Calculations!$AS$4:$AS$310,0)),""))</f>
        <v>Common blackbird</v>
      </c>
      <c r="B55" s="2">
        <f t="array" ref="B55">IF(LARGE(Calculations!$AS$4:$AS$310,13)&lt;=0,"",IFERROR(INDEX(Calculations!$AP$4:$AP$310,MATCH(LARGE(Calculations!$AS$4:$AS$310,13),Calculations!$AS$4:$AS$310,0)),""))</f>
        <v>39</v>
      </c>
      <c r="C55" s="2">
        <f t="array" ref="C55">IF(LARGE(Calculations!$AS$4:$AS$310,13)&lt;=0,"",IFERROR(INDEX(Calculations!$AQ$4:$AQ$310,MATCH(LARGE(Calculations!$AS$4:$AS$310,13),Calculations!$AS$4:$AS$310,0)),""))</f>
        <v>3</v>
      </c>
      <c r="D55" s="2" t="str">
        <f t="array" ref="D55">IF(LARGE(Calculations!$AS$4:$AS$310,13)&lt;=0,"",IFERROR(INDEX(Calculations!$AR$4:$AR$310,MATCH(LARGE(Calculations!$AS$4:$AS$310,13),Calculations!$AS$4:$AS$310,0)),""))</f>
        <v>Norway Finland Sweden</v>
      </c>
      <c r="E55" s="16"/>
      <c r="F55" s="2" t="str">
        <f t="array" ref="F55">IF(LARGE(Calculations!$AY$4:$AY$310,13)&lt;0,"",IFERROR(INDEX(Calculations!$AU$4:$AU$310,MATCH(LARGE(Calculations!$AY$4:$AY$310,13),Calculations!$AY$4:$AY$310,0)),""))</f>
        <v>Long-eared owl</v>
      </c>
      <c r="G55" s="2" t="str">
        <f t="array" ref="G55">IF(LARGE(Calculations!$AY$4:$AY$310,13)&lt;0,"",IFERROR(INDEX(Calculations!$AV$4:$AV$310,MATCH(LARGE(Calculations!$AY$4:$AY$310,13),Calculations!$AY$4:$AY$310,0)),""))</f>
        <v>Finland</v>
      </c>
      <c r="H55" s="2" t="str">
        <f t="array" ref="H55">IF(LARGE(Calculations!$AY$4:$AY$310,13)&lt;0,"",IFERROR(INDEX(Calculations!$AW$4:$AW$310,MATCH(LARGE(Calculations!$AY$4:$AY$310,13),Calculations!$AY$4:$AY$310,0)),""))</f>
        <v>Finland: Viljami Selander</v>
      </c>
      <c r="I55" s="2">
        <f t="array" ref="I55">IF(LARGE(Calculations!$AY$4:$AY$310,13)&lt;0,"",IFERROR(INDEX(Calculations!$AX$4:$AX$310,MATCH(LARGE(Calculations!$AY$4:$AY$310,13),Calculations!$AY$4:$AY$310,0)),""))</f>
        <v>1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>
      <c r="A56" s="2" t="str">
        <f t="array" ref="A56">IF(LARGE(Calculations!$AS$4:$AS$310,14)&lt;=0,"",IFERROR(INDEX(Calculations!$AO$4:$AO$310,MATCH(LARGE(Calculations!$AS$4:$AS$310,14),Calculations!$AS$4:$AS$310,0)),""))</f>
        <v>Eurasian wigeon</v>
      </c>
      <c r="B56" s="2">
        <f t="array" ref="B56">IF(LARGE(Calculations!$AS$4:$AS$310,14)&lt;=0,"",IFERROR(INDEX(Calculations!$AP$4:$AP$310,MATCH(LARGE(Calculations!$AS$4:$AS$310,14),Calculations!$AS$4:$AS$310,0)),""))</f>
        <v>38</v>
      </c>
      <c r="C56" s="2">
        <f t="array" ref="C56">IF(LARGE(Calculations!$AS$4:$AS$310,14)&lt;=0,"",IFERROR(INDEX(Calculations!$AQ$4:$AQ$310,MATCH(LARGE(Calculations!$AS$4:$AS$310,14),Calculations!$AS$4:$AS$310,0)),""))</f>
        <v>3</v>
      </c>
      <c r="D56" s="2" t="str">
        <f t="array" ref="D56">IF(LARGE(Calculations!$AS$4:$AS$310,14)&lt;=0,"",IFERROR(INDEX(Calculations!$AR$4:$AR$310,MATCH(LARGE(Calculations!$AS$4:$AS$310,14),Calculations!$AS$4:$AS$310,0)),""))</f>
        <v>Norway Finland Sweden</v>
      </c>
      <c r="E56" s="16"/>
      <c r="F56" s="2" t="str">
        <f t="array" ref="F56">IF(LARGE(Calculations!$AY$4:$AY$310,14)&lt;0,"",IFERROR(INDEX(Calculations!$AU$4:$AU$310,MATCH(LARGE(Calculations!$AY$4:$AY$310,14),Calculations!$AY$4:$AY$310,0)),""))</f>
        <v>Boreal owl</v>
      </c>
      <c r="G56" s="2" t="str">
        <f t="array" ref="G56">IF(LARGE(Calculations!$AY$4:$AY$310,14)&lt;0,"",IFERROR(INDEX(Calculations!$AV$4:$AV$310,MATCH(LARGE(Calculations!$AY$4:$AY$310,14),Calculations!$AY$4:$AY$310,0)),""))</f>
        <v>Sweden</v>
      </c>
      <c r="H56" s="2" t="str">
        <f t="array" ref="H56">IF(LARGE(Calculations!$AY$4:$AY$310,14)&lt;0,"",IFERROR(INDEX(Calculations!$AW$4:$AW$310,MATCH(LARGE(Calculations!$AY$4:$AY$310,14),Calculations!$AY$4:$AY$310,0)),""))</f>
        <v>Sweden: Oskar Karsikko</v>
      </c>
      <c r="I56" s="2">
        <f t="array" ref="I56">IF(LARGE(Calculations!$AY$4:$AY$310,14)&lt;0,"",IFERROR(INDEX(Calculations!$AX$4:$AX$310,MATCH(LARGE(Calculations!$AY$4:$AY$310,14),Calculations!$AY$4:$AY$310,0)),""))</f>
        <v>1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>
      <c r="A57" s="2" t="str">
        <f t="array" ref="A57">IF(LARGE(Calculations!$AS$4:$AS$310,15)&lt;=0,"",IFERROR(INDEX(Calculations!$AO$4:$AO$310,MATCH(LARGE(Calculations!$AS$4:$AS$310,15),Calculations!$AS$4:$AS$310,0)),""))</f>
        <v>Northern raven</v>
      </c>
      <c r="B57" s="2">
        <f t="array" ref="B57">IF(LARGE(Calculations!$AS$4:$AS$310,15)&lt;=0,"",IFERROR(INDEX(Calculations!$AP$4:$AP$310,MATCH(LARGE(Calculations!$AS$4:$AS$310,15),Calculations!$AS$4:$AS$310,0)),""))</f>
        <v>38</v>
      </c>
      <c r="C57" s="2">
        <f t="array" ref="C57">IF(LARGE(Calculations!$AS$4:$AS$310,15)&lt;=0,"",IFERROR(INDEX(Calculations!$AQ$4:$AQ$310,MATCH(LARGE(Calculations!$AS$4:$AS$310,15),Calculations!$AS$4:$AS$310,0)),""))</f>
        <v>2</v>
      </c>
      <c r="D57" s="2" t="str">
        <f t="array" ref="D57">IF(LARGE(Calculations!$AS$4:$AS$310,15)&lt;=0,"",IFERROR(INDEX(Calculations!$AR$4:$AR$310,MATCH(LARGE(Calculations!$AS$4:$AS$310,15),Calculations!$AS$4:$AS$310,0)),""))</f>
        <v>Finland Sweden</v>
      </c>
      <c r="E57" s="16"/>
      <c r="F57" s="2" t="str">
        <f t="array" ref="F57">IF(LARGE(Calculations!$AY$4:$AY$310,15)&lt;0,"",IFERROR(INDEX(Calculations!$AU$4:$AU$310,MATCH(LARGE(Calculations!$AY$4:$AY$310,15),Calculations!$AY$4:$AY$310,0)),""))</f>
        <v>Common kingfisher</v>
      </c>
      <c r="G57" s="2" t="str">
        <f t="array" ref="G57">IF(LARGE(Calculations!$AY$4:$AY$310,15)&lt;0,"",IFERROR(INDEX(Calculations!$AV$4:$AV$310,MATCH(LARGE(Calculations!$AY$4:$AY$310,15),Calculations!$AY$4:$AY$310,0)),""))</f>
        <v>Sweden</v>
      </c>
      <c r="H57" s="2" t="str">
        <f t="array" ref="H57">IF(LARGE(Calculations!$AY$4:$AY$310,15)&lt;0,"",IFERROR(INDEX(Calculations!$AW$4:$AW$310,MATCH(LARGE(Calculations!$AY$4:$AY$310,15),Calculations!$AY$4:$AY$310,0)),""))</f>
        <v>Sweden: Sigge Alfredsson</v>
      </c>
      <c r="I57" s="2">
        <f t="array" ref="I57">IF(LARGE(Calculations!$AY$4:$AY$310,15)&lt;0,"",IFERROR(INDEX(Calculations!$AX$4:$AX$310,MATCH(LARGE(Calculations!$AY$4:$AY$310,15),Calculations!$AY$4:$AY$310,0)),""))</f>
        <v>1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>
      <c r="A58" s="16"/>
      <c r="B58" s="16"/>
      <c r="C58" s="16"/>
      <c r="D58" s="16"/>
      <c r="E58" s="16"/>
      <c r="F58" s="2" t="str">
        <f t="array" ref="F58">IF(LARGE(Calculations!$AY$4:$AY$310,16)&lt;0,"",IFERROR(INDEX(Calculations!$AU$4:$AU$310,MATCH(LARGE(Calculations!$AY$4:$AY$310,16),Calculations!$AY$4:$AY$310,0)),""))</f>
        <v>Common hoopoe</v>
      </c>
      <c r="G58" s="2" t="str">
        <f t="array" ref="G58">IF(LARGE(Calculations!$AY$4:$AY$310,16)&lt;0,"",IFERROR(INDEX(Calculations!$AV$4:$AV$310,MATCH(LARGE(Calculations!$AY$4:$AY$310,16),Calculations!$AY$4:$AY$310,0)),""))</f>
        <v>Sweden</v>
      </c>
      <c r="H58" s="2" t="str">
        <f t="array" ref="H58">IF(LARGE(Calculations!$AY$4:$AY$310,16)&lt;0,"",IFERROR(INDEX(Calculations!$AW$4:$AW$310,MATCH(LARGE(Calculations!$AY$4:$AY$310,16),Calculations!$AY$4:$AY$310,0)),""))</f>
        <v>Sweden: Malte Lindberg</v>
      </c>
      <c r="I58" s="2">
        <f t="array" ref="I58">IF(LARGE(Calculations!$AY$4:$AY$310,16)&lt;0,"",IFERROR(INDEX(Calculations!$AX$4:$AX$310,MATCH(LARGE(Calculations!$AY$4:$AY$310,16),Calculations!$AY$4:$AY$310,0)),""))</f>
        <v>1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>
      <c r="A59" s="37" t="s">
        <v>44</v>
      </c>
      <c r="B59" s="37"/>
      <c r="C59" s="37"/>
      <c r="D59" s="37"/>
      <c r="E59" s="16"/>
      <c r="F59" s="2" t="str">
        <f t="array" ref="F59">IF(LARGE(Calculations!$AY$4:$AY$310,17)&lt;0,"",IFERROR(INDEX(Calculations!$AU$4:$AU$310,MATCH(LARGE(Calculations!$AY$4:$AY$310,17),Calculations!$AY$4:$AY$310,0)),""))</f>
        <v>Woodlark</v>
      </c>
      <c r="G59" s="2" t="str">
        <f t="array" ref="G59">IF(LARGE(Calculations!$AY$4:$AY$310,17)&lt;0,"",IFERROR(INDEX(Calculations!$AV$4:$AV$310,MATCH(LARGE(Calculations!$AY$4:$AY$310,17),Calculations!$AY$4:$AY$310,0)),""))</f>
        <v>Finland</v>
      </c>
      <c r="H59" s="2" t="str">
        <f t="array" ref="H59">IF(LARGE(Calculations!$AY$4:$AY$310,17)&lt;0,"",IFERROR(INDEX(Calculations!$AW$4:$AW$310,MATCH(LARGE(Calculations!$AY$4:$AY$310,17),Calculations!$AY$4:$AY$310,0)),""))</f>
        <v>Finland: Eetu Paljakka</v>
      </c>
      <c r="I59" s="2">
        <f t="array" ref="I59">IF(LARGE(Calculations!$AY$4:$AY$310,17)&lt;0,"",IFERROR(INDEX(Calculations!$AX$4:$AX$310,MATCH(LARGE(Calculations!$AY$4:$AY$310,17),Calculations!$AY$4:$AY$310,0)),""))</f>
        <v>1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>
      <c r="A60" s="3" t="s">
        <v>27</v>
      </c>
      <c r="B60" s="3" t="s">
        <v>37</v>
      </c>
      <c r="C60" s="3" t="s">
        <v>41</v>
      </c>
      <c r="D60" s="3" t="s">
        <v>42</v>
      </c>
      <c r="E60" s="16"/>
      <c r="F60" s="2" t="str">
        <f t="array" ref="F60">IF(LARGE(Calculations!$AY$4:$AY$310,18)&lt;0,"",IFERROR(INDEX(Calculations!$AU$4:$AU$310,MATCH(LARGE(Calculations!$AY$4:$AY$310,18),Calculations!$AY$4:$AY$310,0)),""))</f>
        <v>White-throated dipper</v>
      </c>
      <c r="G60" s="2" t="str">
        <f t="array" ref="G60">IF(LARGE(Calculations!$AY$4:$AY$310,18)&lt;0,"",IFERROR(INDEX(Calculations!$AV$4:$AV$310,MATCH(LARGE(Calculations!$AY$4:$AY$310,18),Calculations!$AY$4:$AY$310,0)),""))</f>
        <v>Finland</v>
      </c>
      <c r="H60" s="2" t="str">
        <f t="array" ref="H60">IF(LARGE(Calculations!$AY$4:$AY$310,18)&lt;0,"",IFERROR(INDEX(Calculations!$AW$4:$AW$310,MATCH(LARGE(Calculations!$AY$4:$AY$310,18),Calculations!$AY$4:$AY$310,0)),""))</f>
        <v>Finland: Viljami Selander</v>
      </c>
      <c r="I60" s="2">
        <f t="array" ref="I60">IF(LARGE(Calculations!$AY$4:$AY$310,18)&lt;0,"",IFERROR(INDEX(Calculations!$AX$4:$AX$310,MATCH(LARGE(Calculations!$AY$4:$AY$310,18),Calculations!$AY$4:$AY$310,0)),""))</f>
        <v>1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>
      <c r="A61" s="2" t="str">
        <f t="array" ref="A61">IF(LARGE(Calculations!$BE$4:$BE$310,1)&lt;0,"",IFERROR(INDEX(Calculations!$BA$4:$BA$310,MATCH(LARGE(Calculations!$BE$4:$BE$310,1),Calculations!$BE$4:$BE$310,0)),""))</f>
        <v/>
      </c>
      <c r="B61" s="2" t="str">
        <f t="array" ref="B61">IF(LARGE(Calculations!$BE$4:$BE$310,1)&lt;0,"",IFERROR(INDEX(Calculations!$BB$4:$BB$310,MATCH(LARGE(Calculations!$BE$4:$BE$310,1),Calculations!$BE$4:$BE$310,0)),""))</f>
        <v/>
      </c>
      <c r="C61" s="2" t="str">
        <f t="array" ref="C61">IF(LARGE(Calculations!$BE$4:$BE$310,1)&lt;0,"",IFERROR(INDEX(Calculations!$BC$4:$BC$310,MATCH(LARGE(Calculations!$BE$4:$BE$310,1),Calculations!$BE$4:$BE$310,0)),""))</f>
        <v/>
      </c>
      <c r="D61" s="2" t="str">
        <f t="array" ref="D61">IF(LARGE(Calculations!$BE$4:$BE$310,1)&lt;0,"",IFERROR(INDEX(Calculations!$BD$4:$BD$310,MATCH(LARGE(Calculations!$BE$4:$BE$310,1),Calculations!$BE$4:$BE$310,0)),""))</f>
        <v/>
      </c>
      <c r="E61" s="14"/>
      <c r="F61" s="2" t="str">
        <f t="array" ref="F61">IF(LARGE(Calculations!$AY$4:$AY$310,19)&lt;0,"",IFERROR(INDEX(Calculations!$AU$4:$AU$310,MATCH(LARGE(Calculations!$AY$4:$AY$310,19),Calculations!$AY$4:$AY$310,0)),""))</f>
        <v>Bluethroat</v>
      </c>
      <c r="G61" s="2" t="str">
        <f t="array" ref="G61">IF(LARGE(Calculations!$AY$4:$AY$310,19)&lt;0,"",IFERROR(INDEX(Calculations!$AV$4:$AV$310,MATCH(LARGE(Calculations!$AY$4:$AY$310,19),Calculations!$AY$4:$AY$310,0)),""))</f>
        <v>Finland</v>
      </c>
      <c r="H61" s="2" t="str">
        <f t="array" ref="H61">IF(LARGE(Calculations!$AY$4:$AY$310,19)&lt;0,"",IFERROR(INDEX(Calculations!$AW$4:$AW$310,MATCH(LARGE(Calculations!$AY$4:$AY$310,19),Calculations!$AY$4:$AY$310,0)),""))</f>
        <v>Finland: Aapo Määttä</v>
      </c>
      <c r="I61" s="2">
        <f t="array" ref="I61">IF(LARGE(Calculations!$AY$4:$AY$310,19)&lt;0,"",IFERROR(INDEX(Calculations!$AX$4:$AX$310,MATCH(LARGE(Calculations!$AY$4:$AY$310,19),Calculations!$AY$4:$AY$310,0)),""))</f>
        <v>1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>
      <c r="A62" s="2" t="str">
        <f t="array" ref="A62">IF(LARGE(Calculations!$BE$4:$BE$310,2)&lt;0,"",IFERROR(INDEX(Calculations!$BA$4:$BA$310,MATCH(LARGE(Calculations!$BE$4:$BE$310,2),Calculations!$BE$4:$BE$310,0)),""))</f>
        <v/>
      </c>
      <c r="B62" s="2" t="str">
        <f t="array" ref="B62">IF(LARGE(Calculations!$BE$4:$BE$310,2)&lt;0,"",IFERROR(INDEX(Calculations!$BB$4:$BB$310,MATCH(LARGE(Calculations!$BE$4:$BE$310,2),Calculations!$BE$4:$BE$310,0)),""))</f>
        <v/>
      </c>
      <c r="C62" s="2" t="str">
        <f t="array" ref="C62">IF(LARGE(Calculations!$BE$4:$BE$310,2)&lt;0,"",IFERROR(INDEX(Calculations!$BC$4:$BC$310,MATCH(LARGE(Calculations!$BE$4:$BE$310,2),Calculations!$BE$4:$BE$310,0)),""))</f>
        <v/>
      </c>
      <c r="D62" s="2" t="str">
        <f t="array" ref="D62">IF(LARGE(Calculations!$BE$4:$BE$310,2)&lt;0,"",IFERROR(INDEX(Calculations!$BD$4:$BD$310,MATCH(LARGE(Calculations!$BE$4:$BE$310,2),Calculations!$BE$4:$BE$310,0)),""))</f>
        <v/>
      </c>
      <c r="E62" s="14"/>
      <c r="F62" s="2" t="str">
        <f t="array" ref="F62">IF(LARGE(Calculations!$AY$4:$AY$310,20)&lt;0,"",IFERROR(INDEX(Calculations!$AU$4:$AU$310,MATCH(LARGE(Calculations!$AY$4:$AY$310,20),Calculations!$AY$4:$AY$310,0)),""))</f>
        <v>European stonechat</v>
      </c>
      <c r="G62" s="2" t="str">
        <f t="array" ref="G62">IF(LARGE(Calculations!$AY$4:$AY$310,20)&lt;0,"",IFERROR(INDEX(Calculations!$AV$4:$AV$310,MATCH(LARGE(Calculations!$AY$4:$AY$310,20),Calculations!$AY$4:$AY$310,0)),""))</f>
        <v>Finland</v>
      </c>
      <c r="H62" s="2" t="str">
        <f t="array" ref="H62">IF(LARGE(Calculations!$AY$4:$AY$310,20)&lt;0,"",IFERROR(INDEX(Calculations!$AW$4:$AW$310,MATCH(LARGE(Calculations!$AY$4:$AY$310,20),Calculations!$AY$4:$AY$310,0)),""))</f>
        <v>Finland: Kia Varjonen</v>
      </c>
      <c r="I62" s="2">
        <f t="array" ref="I62">IF(LARGE(Calculations!$AY$4:$AY$310,20)&lt;0,"",IFERROR(INDEX(Calculations!$AX$4:$AX$310,MATCH(LARGE(Calculations!$AY$4:$AY$310,20),Calculations!$AY$4:$AY$310,0)),""))</f>
        <v>1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>
      <c r="A63" s="2" t="str">
        <f t="array" ref="A63">IF(LARGE(Calculations!$BE$4:$BE$310,3)&lt;0,"",IFERROR(INDEX(Calculations!$BA$4:$BA$310,MATCH(LARGE(Calculations!$BE$4:$BE$310,3),Calculations!$BE$4:$BE$310,0)),""))</f>
        <v/>
      </c>
      <c r="B63" s="2" t="str">
        <f t="array" ref="B63">IF(LARGE(Calculations!$BE$4:$BE$310,3)&lt;0,"",IFERROR(INDEX(Calculations!$BB$4:$BB$310,MATCH(LARGE(Calculations!$BE$4:$BE$310,3),Calculations!$BE$4:$BE$310,0)),""))</f>
        <v/>
      </c>
      <c r="C63" s="2" t="str">
        <f t="array" ref="C63">IF(LARGE(Calculations!$BE$4:$BE$310,3)&lt;0,"",IFERROR(INDEX(Calculations!$BC$4:$BC$310,MATCH(LARGE(Calculations!$BE$4:$BE$310,3),Calculations!$BE$4:$BE$310,0)),""))</f>
        <v/>
      </c>
      <c r="D63" s="2" t="str">
        <f t="array" ref="D63">IF(LARGE(Calculations!$BE$4:$BE$310,3)&lt;0,"",IFERROR(INDEX(Calculations!$BD$4:$BD$310,MATCH(LARGE(Calculations!$BE$4:$BE$310,3),Calculations!$BE$4:$BE$310,0)),""))</f>
        <v/>
      </c>
      <c r="E63" s="14"/>
      <c r="F63" s="2" t="str">
        <f t="array" ref="F63">IF(LARGE(Calculations!$AY$4:$AY$310,21)&lt;0,"",IFERROR(INDEX(Calculations!$AU$4:$AU$310,MATCH(LARGE(Calculations!$AY$4:$AY$310,21),Calculations!$AY$4:$AY$310,0)),""))</f>
        <v>Wood warbler</v>
      </c>
      <c r="G63" s="2" t="str">
        <f t="array" ref="G63">IF(LARGE(Calculations!$AY$4:$AY$310,21)&lt;0,"",IFERROR(INDEX(Calculations!$AV$4:$AV$310,MATCH(LARGE(Calculations!$AY$4:$AY$310,21),Calculations!$AY$4:$AY$310,0)),""))</f>
        <v>Finland</v>
      </c>
      <c r="H63" s="2" t="str">
        <f t="array" ref="H63">IF(LARGE(Calculations!$AY$4:$AY$310,21)&lt;0,"",IFERROR(INDEX(Calculations!$AW$4:$AW$310,MATCH(LARGE(Calculations!$AY$4:$AY$310,21),Calculations!$AY$4:$AY$310,0)),""))</f>
        <v>Finland: Viljami Selander</v>
      </c>
      <c r="I63" s="2">
        <f t="array" ref="I63">IF(LARGE(Calculations!$AY$4:$AY$310,21)&lt;0,"",IFERROR(INDEX(Calculations!$AX$4:$AX$310,MATCH(LARGE(Calculations!$AY$4:$AY$310,21),Calculations!$AY$4:$AY$310,0)),""))</f>
        <v>1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>
      <c r="A64" s="2" t="str">
        <f t="array" ref="A64">IF(LARGE(Calculations!$BE$4:$BE$310,4)&lt;0,"",IFERROR(INDEX(Calculations!$BA$4:$BA$310,MATCH(LARGE(Calculations!$BE$4:$BE$310,4),Calculations!$BE$4:$BE$310,0)),""))</f>
        <v/>
      </c>
      <c r="B64" s="2" t="str">
        <f t="array" ref="B64">IF(LARGE(Calculations!$BE$4:$BE$310,4)&lt;0,"",IFERROR(INDEX(Calculations!$BB$4:$BB$310,MATCH(LARGE(Calculations!$BE$4:$BE$310,4),Calculations!$BE$4:$BE$310,0)),""))</f>
        <v/>
      </c>
      <c r="C64" s="2" t="str">
        <f t="array" ref="C64">IF(LARGE(Calculations!$BE$4:$BE$310,4)&lt;0,"",IFERROR(INDEX(Calculations!$BC$4:$BC$310,MATCH(LARGE(Calculations!$BE$4:$BE$310,4),Calculations!$BE$4:$BE$310,0)),""))</f>
        <v/>
      </c>
      <c r="D64" s="2" t="str">
        <f t="array" ref="D64">IF(LARGE(Calculations!$BE$4:$BE$310,4)&lt;0,"",IFERROR(INDEX(Calculations!$BD$4:$BD$310,MATCH(LARGE(Calculations!$BE$4:$BE$310,4),Calculations!$BE$4:$BE$310,0)),""))</f>
        <v/>
      </c>
      <c r="E64" s="14"/>
      <c r="F64" s="2" t="str">
        <f t="array" ref="F64">IF(LARGE(Calculations!$AY$4:$AY$310,22)&lt;0,"",IFERROR(INDEX(Calculations!$AU$4:$AU$310,MATCH(LARGE(Calculations!$AY$4:$AY$310,22),Calculations!$AY$4:$AY$310,0)),""))</f>
        <v>Lapland longspur</v>
      </c>
      <c r="G64" s="2" t="str">
        <f t="array" ref="G64">IF(LARGE(Calculations!$AY$4:$AY$310,22)&lt;0,"",IFERROR(INDEX(Calculations!$AV$4:$AV$310,MATCH(LARGE(Calculations!$AY$4:$AY$310,22),Calculations!$AY$4:$AY$310,0)),""))</f>
        <v>Finland</v>
      </c>
      <c r="H64" s="2" t="str">
        <f t="array" ref="H64">IF(LARGE(Calculations!$AY$4:$AY$310,22)&lt;0,"",IFERROR(INDEX(Calculations!$AW$4:$AW$310,MATCH(LARGE(Calculations!$AY$4:$AY$310,22),Calculations!$AY$4:$AY$310,0)),""))</f>
        <v>Finland: Veeti Räty</v>
      </c>
      <c r="I64" s="2">
        <f t="array" ref="I64">IF(LARGE(Calculations!$AY$4:$AY$310,22)&lt;0,"",IFERROR(INDEX(Calculations!$AX$4:$AX$310,MATCH(LARGE(Calculations!$AY$4:$AY$310,22),Calculations!$AY$4:$AY$310,0)),""))</f>
        <v>1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>
      <c r="A65" s="2" t="str">
        <f t="array" ref="A65">IF(LARGE(Calculations!$BE$4:$BE$310,5)&lt;0,"",IFERROR(INDEX(Calculations!$BA$4:$BA$310,MATCH(LARGE(Calculations!$BE$4:$BE$310,5),Calculations!$BE$4:$BE$310,0)),""))</f>
        <v/>
      </c>
      <c r="B65" s="2" t="str">
        <f t="array" ref="B65">IF(LARGE(Calculations!$BE$4:$BE$310,5)&lt;0,"",IFERROR(INDEX(Calculations!$BB$4:$BB$310,MATCH(LARGE(Calculations!$BE$4:$BE$310,5),Calculations!$BE$4:$BE$310,0)),""))</f>
        <v/>
      </c>
      <c r="C65" s="2" t="str">
        <f t="array" ref="C65">IF(LARGE(Calculations!$BE$4:$BE$310,5)&lt;0,"",IFERROR(INDEX(Calculations!$BC$4:$BC$310,MATCH(LARGE(Calculations!$BE$4:$BE$310,5),Calculations!$BE$4:$BE$310,0)),""))</f>
        <v/>
      </c>
      <c r="D65" s="2" t="str">
        <f t="array" ref="D65">IF(LARGE(Calculations!$BE$4:$BE$310,5)&lt;0,"",IFERROR(INDEX(Calculations!$BD$4:$BD$310,MATCH(LARGE(Calculations!$BE$4:$BE$310,5),Calculations!$BE$4:$BE$310,0)),""))</f>
        <v/>
      </c>
      <c r="E65" s="14"/>
      <c r="F65" s="2" t="str">
        <f t="array" ref="F65">IF(LARGE(Calculations!$AY$4:$AY$310,23)&lt;0,"",IFERROR(INDEX(Calculations!$AU$4:$AU$310,MATCH(LARGE(Calculations!$AY$4:$AY$310,23),Calculations!$AY$4:$AY$310,0)),""))</f>
        <v>Snow bunting</v>
      </c>
      <c r="G65" s="2" t="str">
        <f t="array" ref="G65">IF(LARGE(Calculations!$AY$4:$AY$310,23)&lt;0,"",IFERROR(INDEX(Calculations!$AV$4:$AV$310,MATCH(LARGE(Calculations!$AY$4:$AY$310,23),Calculations!$AY$4:$AY$310,0)),""))</f>
        <v>Norway</v>
      </c>
      <c r="H65" s="2" t="str">
        <f t="array" ref="H65">IF(LARGE(Calculations!$AY$4:$AY$310,23)&lt;0,"",IFERROR(INDEX(Calculations!$AW$4:$AW$310,MATCH(LARGE(Calculations!$AY$4:$AY$310,23),Calculations!$AY$4:$AY$310,0)),""))</f>
        <v>Norway: Aleksanteri Mikkola</v>
      </c>
      <c r="I65" s="2">
        <f t="array" ref="I65">IF(LARGE(Calculations!$AY$4:$AY$310,23)&lt;0,"",IFERROR(INDEX(Calculations!$AX$4:$AX$310,MATCH(LARGE(Calculations!$AY$4:$AY$310,23),Calculations!$AY$4:$AY$310,0)),""))</f>
        <v>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>
      <c r="A66" s="2" t="str">
        <f t="array" ref="A66">IF(LARGE(Calculations!$BE$4:$BE$310,6)&lt;0,"",IFERROR(INDEX(Calculations!$BA$4:$BA$310,MATCH(LARGE(Calculations!$BE$4:$BE$310,6),Calculations!$BE$4:$BE$310,0)),""))</f>
        <v/>
      </c>
      <c r="B66" s="2" t="str">
        <f t="array" ref="B66">IF(LARGE(Calculations!$BE$4:$BE$310,6)&lt;0,"",IFERROR(INDEX(Calculations!$BB$4:$BB$310,MATCH(LARGE(Calculations!$BE$4:$BE$310,6),Calculations!$BE$4:$BE$310,0)),""))</f>
        <v/>
      </c>
      <c r="C66" s="2" t="str">
        <f t="array" ref="C66">IF(LARGE(Calculations!$BE$4:$BE$310,6)&lt;0,"",IFERROR(INDEX(Calculations!$BC$4:$BC$310,MATCH(LARGE(Calculations!$BE$4:$BE$310,6),Calculations!$BE$4:$BE$310,0)),""))</f>
        <v/>
      </c>
      <c r="D66" s="2" t="str">
        <f t="array" ref="D66">IF(LARGE(Calculations!$BE$4:$BE$310,6)&lt;0,"",IFERROR(INDEX(Calculations!$BD$4:$BD$310,MATCH(LARGE(Calculations!$BE$4:$BE$310,6),Calculations!$BE$4:$BE$310,0)),""))</f>
        <v/>
      </c>
      <c r="E66" s="14"/>
      <c r="F66" s="2" t="str">
        <f t="array" ref="F66">IF(LARGE(Calculations!$AY$4:$AY$310,24)&lt;0,"",IFERROR(INDEX(Calculations!$AU$4:$AU$310,MATCH(LARGE(Calculations!$AY$4:$AY$310,24),Calculations!$AY$4:$AY$310,0)),""))</f>
        <v>Bar-headed goose</v>
      </c>
      <c r="G66" s="2" t="str">
        <f t="array" ref="G66">IF(LARGE(Calculations!$AY$4:$AY$310,24)&lt;0,"",IFERROR(INDEX(Calculations!$AV$4:$AV$310,MATCH(LARGE(Calculations!$AY$4:$AY$310,24),Calculations!$AY$4:$AY$310,0)),""))</f>
        <v>Sweden</v>
      </c>
      <c r="H66" s="2" t="str">
        <f t="array" ref="H66">IF(LARGE(Calculations!$AY$4:$AY$310,24)&lt;0,"",IFERROR(INDEX(Calculations!$AW$4:$AW$310,MATCH(LARGE(Calculations!$AY$4:$AY$310,24),Calculations!$AY$4:$AY$310,0)),""))</f>
        <v>Sweden: Eskil Friberg</v>
      </c>
      <c r="I66" s="2">
        <f t="array" ref="I66">IF(LARGE(Calculations!$AY$4:$AY$310,24)&lt;0,"",IFERROR(INDEX(Calculations!$AX$4:$AX$310,MATCH(LARGE(Calculations!$AY$4:$AY$310,24),Calculations!$AY$4:$AY$310,0)),""))</f>
        <v>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>
      <c r="A67" s="2" t="str">
        <f t="array" ref="A67">IF(LARGE(Calculations!$BE$4:$BE$310,7)&lt;0,"",IFERROR(INDEX(Calculations!$BA$4:$BA$310,MATCH(LARGE(Calculations!$BE$4:$BE$310,7),Calculations!$BE$4:$BE$310,0)),""))</f>
        <v/>
      </c>
      <c r="B67" s="2" t="str">
        <f t="array" ref="B67">IF(LARGE(Calculations!$BE$4:$BE$310,7)&lt;0,"",IFERROR(INDEX(Calculations!$BB$4:$BB$310,MATCH(LARGE(Calculations!$BE$4:$BE$310,7),Calculations!$BE$4:$BE$310,0)),""))</f>
        <v/>
      </c>
      <c r="C67" s="2" t="str">
        <f t="array" ref="C67">IF(LARGE(Calculations!$BE$4:$BE$310,7)&lt;0,"",IFERROR(INDEX(Calculations!$BC$4:$BC$310,MATCH(LARGE(Calculations!$BE$4:$BE$310,7),Calculations!$BE$4:$BE$310,0)),""))</f>
        <v/>
      </c>
      <c r="D67" s="2" t="str">
        <f t="array" ref="D67">IF(LARGE(Calculations!$BE$4:$BE$310,7)&lt;0,"",IFERROR(INDEX(Calculations!$BD$4:$BD$310,MATCH(LARGE(Calculations!$BE$4:$BE$310,7),Calculations!$BE$4:$BE$310,0)),""))</f>
        <v/>
      </c>
      <c r="E67" s="14"/>
      <c r="F67" s="2" t="str">
        <f t="array" ref="F67">IF(LARGE(Calculations!$AY$4:$AY$310,25)&lt;0,"",IFERROR(INDEX(Calculations!$AU$4:$AU$310,MATCH(LARGE(Calculations!$AY$4:$AY$310,25),Calculations!$AY$4:$AY$310,0)),""))</f>
        <v>Steppe eagle</v>
      </c>
      <c r="G67" s="2" t="str">
        <f t="array" ref="G67">IF(LARGE(Calculations!$AY$4:$AY$310,25)&lt;0,"",IFERROR(INDEX(Calculations!$AV$4:$AV$310,MATCH(LARGE(Calculations!$AY$4:$AY$310,25),Calculations!$AY$4:$AY$310,0)),""))</f>
        <v>Finland</v>
      </c>
      <c r="H67" s="2" t="str">
        <f t="array" ref="H67">IF(LARGE(Calculations!$AY$4:$AY$310,25)&lt;0,"",IFERROR(INDEX(Calculations!$AW$4:$AW$310,MATCH(LARGE(Calculations!$AY$4:$AY$310,25),Calculations!$AY$4:$AY$310,0)),""))</f>
        <v>Finland: Mikael Särkelä</v>
      </c>
      <c r="I67" s="2">
        <f t="array" ref="I67">IF(LARGE(Calculations!$AY$4:$AY$310,25)&lt;0,"",IFERROR(INDEX(Calculations!$AX$4:$AX$310,MATCH(LARGE(Calculations!$AY$4:$AY$310,25),Calculations!$AY$4:$AY$310,0)),""))</f>
        <v>1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>
      <c r="A68" s="2" t="str">
        <f t="array" ref="A68">IF(LARGE(Calculations!$BE$4:$BE$310,8)&lt;0,"",IFERROR(INDEX(Calculations!$BA$4:$BA$310,MATCH(LARGE(Calculations!$BE$4:$BE$310,8),Calculations!$BE$4:$BE$310,0)),""))</f>
        <v/>
      </c>
      <c r="B68" s="2" t="str">
        <f t="array" ref="B68">IF(LARGE(Calculations!$BE$4:$BE$310,8)&lt;0,"",IFERROR(INDEX(Calculations!$BB$4:$BB$310,MATCH(LARGE(Calculations!$BE$4:$BE$310,8),Calculations!$BE$4:$BE$310,0)),""))</f>
        <v/>
      </c>
      <c r="C68" s="2" t="str">
        <f t="array" ref="C68">IF(LARGE(Calculations!$BE$4:$BE$310,8)&lt;0,"",IFERROR(INDEX(Calculations!$BC$4:$BC$310,MATCH(LARGE(Calculations!$BE$4:$BE$310,8),Calculations!$BE$4:$BE$310,0)),""))</f>
        <v/>
      </c>
      <c r="D68" s="2" t="str">
        <f t="array" ref="D68">IF(LARGE(Calculations!$BE$4:$BE$310,8)&lt;0,"",IFERROR(INDEX(Calculations!$BD$4:$BD$310,MATCH(LARGE(Calculations!$BE$4:$BE$310,8),Calculations!$BE$4:$BE$310,0)),""))</f>
        <v/>
      </c>
      <c r="E68" s="14"/>
      <c r="F68" s="2" t="str">
        <f t="array" ref="F68">IF(LARGE(Calculations!$AY$4:$AY$310,26)&lt;0,"",IFERROR(INDEX(Calculations!$AU$4:$AU$310,MATCH(LARGE(Calculations!$AY$4:$AY$310,26),Calculations!$AY$4:$AY$310,0)),""))</f>
        <v>Ferruginous duck</v>
      </c>
      <c r="G68" s="2" t="str">
        <f t="array" ref="G68">IF(LARGE(Calculations!$AY$4:$AY$310,26)&lt;0,"",IFERROR(INDEX(Calculations!$AV$4:$AV$310,MATCH(LARGE(Calculations!$AY$4:$AY$310,26),Calculations!$AY$4:$AY$310,0)),""))</f>
        <v>Sweden</v>
      </c>
      <c r="H68" s="2" t="str">
        <f t="array" ref="H68">IF(LARGE(Calculations!$AY$4:$AY$310,26)&lt;0,"",IFERROR(INDEX(Calculations!$AW$4:$AW$310,MATCH(LARGE(Calculations!$AY$4:$AY$310,26),Calculations!$AY$4:$AY$310,0)),""))</f>
        <v>Sweden: Eskil Friberg</v>
      </c>
      <c r="I68" s="2">
        <f t="array" ref="I68">IF(LARGE(Calculations!$AY$4:$AY$310,26)&lt;0,"",IFERROR(INDEX(Calculations!$AX$4:$AX$310,MATCH(LARGE(Calculations!$AY$4:$AY$310,26),Calculations!$AY$4:$AY$310,0)),""))</f>
        <v>1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>
      <c r="A69" s="2" t="str">
        <f t="array" ref="A69">IF(LARGE(Calculations!$BE$4:$BE$310,9)&lt;0,"",IFERROR(INDEX(Calculations!$BA$4:$BA$310,MATCH(LARGE(Calculations!$BE$4:$BE$310,9),Calculations!$BE$4:$BE$310,0)),""))</f>
        <v/>
      </c>
      <c r="B69" s="2" t="str">
        <f t="array" ref="B69">IF(LARGE(Calculations!$BE$4:$BE$310,9)&lt;0,"",IFERROR(INDEX(Calculations!$BB$4:$BB$310,MATCH(LARGE(Calculations!$BE$4:$BE$310,9),Calculations!$BE$4:$BE$310,0)),""))</f>
        <v/>
      </c>
      <c r="C69" s="2" t="str">
        <f t="array" ref="C69">IF(LARGE(Calculations!$BE$4:$BE$310,9)&lt;0,"",IFERROR(INDEX(Calculations!$BC$4:$BC$310,MATCH(LARGE(Calculations!$BE$4:$BE$310,9),Calculations!$BE$4:$BE$310,0)),""))</f>
        <v/>
      </c>
      <c r="D69" s="2" t="str">
        <f t="array" ref="D69">IF(LARGE(Calculations!$BE$4:$BE$310,9)&lt;0,"",IFERROR(INDEX(Calculations!$BD$4:$BD$310,MATCH(LARGE(Calculations!$BE$4:$BE$310,9),Calculations!$BE$4:$BE$310,0)),""))</f>
        <v/>
      </c>
      <c r="E69" s="14"/>
      <c r="F69" s="2" t="str">
        <f t="array" ref="F69">IF(LARGE(Calculations!$AY$4:$AY$310,27)&lt;0,"",IFERROR(INDEX(Calculations!$AU$4:$AU$310,MATCH(LARGE(Calculations!$AY$4:$AY$310,27),Calculations!$AY$4:$AY$310,0)),""))</f>
        <v>Common pochard</v>
      </c>
      <c r="G69" s="2" t="str">
        <f t="array" ref="G69">IF(LARGE(Calculations!$AY$4:$AY$310,27)&lt;0,"",IFERROR(INDEX(Calculations!$AV$4:$AV$310,MATCH(LARGE(Calculations!$AY$4:$AY$310,27),Calculations!$AY$4:$AY$310,0)),""))</f>
        <v>Finland Sweden</v>
      </c>
      <c r="H69" s="2" t="str">
        <f t="array" ref="H69">IF(LARGE(Calculations!$AY$4:$AY$310,27)&lt;0,"",IFERROR(INDEX(Calculations!$AW$4:$AW$310,MATCH(LARGE(Calculations!$AY$4:$AY$310,27),Calculations!$AY$4:$AY$310,0)),""))</f>
        <v>Finland: Viljami Selander Sweden: Eskil Friberg</v>
      </c>
      <c r="I69" s="2">
        <f t="array" ref="I69">IF(LARGE(Calculations!$AY$4:$AY$310,27)&lt;0,"",IFERROR(INDEX(Calculations!$AX$4:$AX$310,MATCH(LARGE(Calculations!$AY$4:$AY$310,27),Calculations!$AY$4:$AY$310,0)),""))</f>
        <v>2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>
      <c r="A70" s="2" t="str">
        <f t="array" ref="A70">IF(LARGE(Calculations!$BE$4:$BE$310,10)&lt;0,"",IFERROR(INDEX(Calculations!$BA$4:$BA$310,MATCH(LARGE(Calculations!$BE$4:$BE$310,10),Calculations!$BE$4:$BE$310,0)),""))</f>
        <v/>
      </c>
      <c r="B70" s="2" t="str">
        <f t="array" ref="B70">IF(LARGE(Calculations!$BE$4:$BE$310,10)&lt;0,"",IFERROR(INDEX(Calculations!$BB$4:$BB$310,MATCH(LARGE(Calculations!$BE$4:$BE$310,10),Calculations!$BE$4:$BE$310,0)),""))</f>
        <v/>
      </c>
      <c r="C70" s="2" t="str">
        <f t="array" ref="C70">IF(LARGE(Calculations!$BE$4:$BE$310,10)&lt;0,"",IFERROR(INDEX(Calculations!$BC$4:$BC$310,MATCH(LARGE(Calculations!$BE$4:$BE$310,10),Calculations!$BE$4:$BE$310,0)),""))</f>
        <v/>
      </c>
      <c r="D70" s="2" t="str">
        <f t="array" ref="D70">IF(LARGE(Calculations!$BE$4:$BE$310,10)&lt;0,"",IFERROR(INDEX(Calculations!$BD$4:$BD$310,MATCH(LARGE(Calculations!$BE$4:$BE$310,10),Calculations!$BE$4:$BE$310,0)),""))</f>
        <v/>
      </c>
      <c r="E70" s="14"/>
      <c r="F70" s="2" t="str">
        <f t="array" ref="F70">IF(LARGE(Calculations!$AY$4:$AY$310,28)&lt;0,"",IFERROR(INDEX(Calculations!$AU$4:$AU$310,MATCH(LARGE(Calculations!$AY$4:$AY$310,28),Calculations!$AY$4:$AY$310,0)),""))</f>
        <v>Western capercaillie</v>
      </c>
      <c r="G70" s="2" t="str">
        <f t="array" ref="G70">IF(LARGE(Calculations!$AY$4:$AY$310,28)&lt;0,"",IFERROR(INDEX(Calculations!$AV$4:$AV$310,MATCH(LARGE(Calculations!$AY$4:$AY$310,28),Calculations!$AY$4:$AY$310,0)),""))</f>
        <v>Finland Sweden</v>
      </c>
      <c r="H70" s="2" t="str">
        <f t="array" ref="H70">IF(LARGE(Calculations!$AY$4:$AY$310,28)&lt;0,"",IFERROR(INDEX(Calculations!$AW$4:$AW$310,MATCH(LARGE(Calculations!$AY$4:$AY$310,28),Calculations!$AY$4:$AY$310,0)),""))</f>
        <v>Finland: Aapo Määttä Sweden: Oskar Karsikko</v>
      </c>
      <c r="I70" s="2">
        <f t="array" ref="I70">IF(LARGE(Calculations!$AY$4:$AY$310,28)&lt;0,"",IFERROR(INDEX(Calculations!$AX$4:$AX$310,MATCH(LARGE(Calculations!$AY$4:$AY$310,28),Calculations!$AY$4:$AY$310,0)),""))</f>
        <v>2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>
      <c r="A71" s="2" t="str">
        <f t="array" ref="A71">IF(LARGE(Calculations!$BE$4:$BE$310,11)&lt;0,"",IFERROR(INDEX(Calculations!$BA$4:$BA$310,MATCH(LARGE(Calculations!$BE$4:$BE$310,11),Calculations!$BE$4:$BE$310,0)),""))</f>
        <v/>
      </c>
      <c r="B71" s="2" t="str">
        <f t="array" ref="B71">IF(LARGE(Calculations!$BE$4:$BE$310,11)&lt;0,"",IFERROR(INDEX(Calculations!$BB$4:$BB$310,MATCH(LARGE(Calculations!$BE$4:$BE$310,11),Calculations!$BE$4:$BE$310,0)),""))</f>
        <v/>
      </c>
      <c r="C71" s="2" t="str">
        <f t="array" ref="C71">IF(LARGE(Calculations!$BE$4:$BE$310,11)&lt;0,"",IFERROR(INDEX(Calculations!$BC$4:$BC$310,MATCH(LARGE(Calculations!$BE$4:$BE$310,11),Calculations!$BE$4:$BE$310,0)),""))</f>
        <v/>
      </c>
      <c r="D71" s="2" t="str">
        <f t="array" ref="D71">IF(LARGE(Calculations!$BE$4:$BE$310,11)&lt;0,"",IFERROR(INDEX(Calculations!$BD$4:$BD$310,MATCH(LARGE(Calculations!$BE$4:$BE$310,11),Calculations!$BE$4:$BE$310,0)),""))</f>
        <v/>
      </c>
      <c r="E71" s="14"/>
      <c r="F71" s="2" t="str">
        <f t="array" ref="F71">IF(LARGE(Calculations!$AY$4:$AY$310,29)&lt;0,"",IFERROR(INDEX(Calculations!$AU$4:$AU$310,MATCH(LARGE(Calculations!$AY$4:$AY$310,29),Calculations!$AY$4:$AY$310,0)),""))</f>
        <v>Red-necked grebe</v>
      </c>
      <c r="G71" s="2" t="str">
        <f t="array" ref="G71">IF(LARGE(Calculations!$AY$4:$AY$310,29)&lt;0,"",IFERROR(INDEX(Calculations!$AV$4:$AV$310,MATCH(LARGE(Calculations!$AY$4:$AY$310,29),Calculations!$AY$4:$AY$310,0)),""))</f>
        <v>Sweden</v>
      </c>
      <c r="H71" s="2" t="str">
        <f t="array" ref="H71">IF(LARGE(Calculations!$AY$4:$AY$310,29)&lt;0,"",IFERROR(INDEX(Calculations!$AW$4:$AW$310,MATCH(LARGE(Calculations!$AY$4:$AY$310,29),Calculations!$AY$4:$AY$310,0)),""))</f>
        <v>Sweden: Arild Norberg</v>
      </c>
      <c r="I71" s="2">
        <f t="array" ref="I71">IF(LARGE(Calculations!$AY$4:$AY$310,29)&lt;0,"",IFERROR(INDEX(Calculations!$AX$4:$AX$310,MATCH(LARGE(Calculations!$AY$4:$AY$310,29),Calculations!$AY$4:$AY$310,0)),""))</f>
        <v>2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>
      <c r="A72" s="2" t="str">
        <f t="array" ref="A72">IF(LARGE(Calculations!$BE$4:$BE$310,12)&lt;0,"",IFERROR(INDEX(Calculations!$BA$4:$BA$310,MATCH(LARGE(Calculations!$BE$4:$BE$310,12),Calculations!$BE$4:$BE$310,0)),""))</f>
        <v/>
      </c>
      <c r="B72" s="2" t="str">
        <f t="array" ref="B72">IF(LARGE(Calculations!$BE$4:$BE$310,12)&lt;0,"",IFERROR(INDEX(Calculations!$BB$4:$BB$310,MATCH(LARGE(Calculations!$BE$4:$BE$310,12),Calculations!$BE$4:$BE$310,0)),""))</f>
        <v/>
      </c>
      <c r="C72" s="2" t="str">
        <f t="array" ref="C72">IF(LARGE(Calculations!$BE$4:$BE$310,12)&lt;0,"",IFERROR(INDEX(Calculations!$BC$4:$BC$310,MATCH(LARGE(Calculations!$BE$4:$BE$310,12),Calculations!$BE$4:$BE$310,0)),""))</f>
        <v/>
      </c>
      <c r="D72" s="2" t="str">
        <f t="array" ref="D72">IF(LARGE(Calculations!$BE$4:$BE$310,12)&lt;0,"",IFERROR(INDEX(Calculations!$BD$4:$BD$310,MATCH(LARGE(Calculations!$BE$4:$BE$310,12),Calculations!$BE$4:$BE$310,0)),""))</f>
        <v/>
      </c>
      <c r="E72" s="14"/>
      <c r="F72" s="2" t="str">
        <f t="array" ref="F72">IF(LARGE(Calculations!$AY$4:$AY$310,30)&lt;0,"",IFERROR(INDEX(Calculations!$AU$4:$AU$310,MATCH(LARGE(Calculations!$AY$4:$AY$310,30),Calculations!$AY$4:$AY$310,0)),""))</f>
        <v>Rough-legged hawk</v>
      </c>
      <c r="G72" s="2" t="str">
        <f t="array" ref="G72">IF(LARGE(Calculations!$AY$4:$AY$310,30)&lt;0,"",IFERROR(INDEX(Calculations!$AV$4:$AV$310,MATCH(LARGE(Calculations!$AY$4:$AY$310,30),Calculations!$AY$4:$AY$310,0)),""))</f>
        <v>Finland Sweden</v>
      </c>
      <c r="H72" s="2" t="str">
        <f t="array" ref="H72">IF(LARGE(Calculations!$AY$4:$AY$310,30)&lt;0,"",IFERROR(INDEX(Calculations!$AW$4:$AW$310,MATCH(LARGE(Calculations!$AY$4:$AY$310,30),Calculations!$AY$4:$AY$310,0)),""))</f>
        <v>Finland: David Enkvist Sweden: Vilgot Sagerfors</v>
      </c>
      <c r="I72" s="2">
        <f t="array" ref="I72">IF(LARGE(Calculations!$AY$4:$AY$310,30)&lt;0,"",IFERROR(INDEX(Calculations!$AX$4:$AX$310,MATCH(LARGE(Calculations!$AY$4:$AY$310,30),Calculations!$AY$4:$AY$310,0)),""))</f>
        <v>2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>
      <c r="A73" s="2" t="str">
        <f t="array" ref="A73">IF(LARGE(Calculations!$BE$4:$BE$310,13)&lt;0,"",IFERROR(INDEX(Calculations!$BA$4:$BA$310,MATCH(LARGE(Calculations!$BE$4:$BE$310,13),Calculations!$BE$4:$BE$310,0)),""))</f>
        <v/>
      </c>
      <c r="B73" s="2" t="str">
        <f t="array" ref="B73">IF(LARGE(Calculations!$BE$4:$BE$310,13)&lt;0,"",IFERROR(INDEX(Calculations!$BB$4:$BB$310,MATCH(LARGE(Calculations!$BE$4:$BE$310,13),Calculations!$BE$4:$BE$310,0)),""))</f>
        <v/>
      </c>
      <c r="C73" s="2" t="str">
        <f t="array" ref="C73">IF(LARGE(Calculations!$BE$4:$BE$310,13)&lt;0,"",IFERROR(INDEX(Calculations!$BC$4:$BC$310,MATCH(LARGE(Calculations!$BE$4:$BE$310,13),Calculations!$BE$4:$BE$310,0)),""))</f>
        <v/>
      </c>
      <c r="D73" s="2" t="str">
        <f t="array" ref="D73">IF(LARGE(Calculations!$BE$4:$BE$310,13)&lt;0,"",IFERROR(INDEX(Calculations!$BD$4:$BD$310,MATCH(LARGE(Calculations!$BE$4:$BE$310,13),Calculations!$BE$4:$BE$310,0)),""))</f>
        <v/>
      </c>
      <c r="E73" s="14"/>
      <c r="F73" s="2" t="str">
        <f t="array" ref="F73">IF(LARGE(Calculations!$AY$4:$AY$310,31)&lt;0,"",IFERROR(INDEX(Calculations!$AU$4:$AU$310,MATCH(LARGE(Calculations!$AY$4:$AY$310,31),Calculations!$AY$4:$AY$310,0)),""))</f>
        <v>Little ringed plover</v>
      </c>
      <c r="G73" s="2" t="str">
        <f t="array" ref="G73">IF(LARGE(Calculations!$AY$4:$AY$310,31)&lt;0,"",IFERROR(INDEX(Calculations!$AV$4:$AV$310,MATCH(LARGE(Calculations!$AY$4:$AY$310,31),Calculations!$AY$4:$AY$310,0)),""))</f>
        <v>Finland Sweden</v>
      </c>
      <c r="H73" s="2" t="str">
        <f t="array" ref="H73">IF(LARGE(Calculations!$AY$4:$AY$310,31)&lt;0,"",IFERROR(INDEX(Calculations!$AW$4:$AW$310,MATCH(LARGE(Calculations!$AY$4:$AY$310,31),Calculations!$AY$4:$AY$310,0)),""))</f>
        <v>Finland: Kia Varjonen Sweden: Kaleido Carrillo</v>
      </c>
      <c r="I73" s="2">
        <f t="array" ref="I73">IF(LARGE(Calculations!$AY$4:$AY$310,31)&lt;0,"",IFERROR(INDEX(Calculations!$AX$4:$AX$310,MATCH(LARGE(Calculations!$AY$4:$AY$310,31),Calculations!$AY$4:$AY$310,0)),""))</f>
        <v>2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>
      <c r="A74" s="2" t="str">
        <f t="array" ref="A74">IF(LARGE(Calculations!$BE$4:$BE$310,14)&lt;0,"",IFERROR(INDEX(Calculations!$BA$4:$BA$310,MATCH(LARGE(Calculations!$BE$4:$BE$310,14),Calculations!$BE$4:$BE$310,0)),""))</f>
        <v/>
      </c>
      <c r="B74" s="2" t="str">
        <f t="array" ref="B74">IF(LARGE(Calculations!$BE$4:$BE$310,14)&lt;0,"",IFERROR(INDEX(Calculations!$BB$4:$BB$310,MATCH(LARGE(Calculations!$BE$4:$BE$310,14),Calculations!$BE$4:$BE$310,0)),""))</f>
        <v/>
      </c>
      <c r="C74" s="2" t="str">
        <f t="array" ref="C74">IF(LARGE(Calculations!$BE$4:$BE$310,14)&lt;0,"",IFERROR(INDEX(Calculations!$BC$4:$BC$310,MATCH(LARGE(Calculations!$BE$4:$BE$310,14),Calculations!$BE$4:$BE$310,0)),""))</f>
        <v/>
      </c>
      <c r="D74" s="2" t="str">
        <f t="array" ref="D74">IF(LARGE(Calculations!$BE$4:$BE$310,14)&lt;0,"",IFERROR(INDEX(Calculations!$BD$4:$BD$310,MATCH(LARGE(Calculations!$BE$4:$BE$310,14),Calculations!$BE$4:$BE$310,0)),""))</f>
        <v/>
      </c>
      <c r="E74" s="14"/>
      <c r="F74" s="2" t="s">
        <v>45</v>
      </c>
      <c r="G74" s="2" t="str">
        <f t="array" ref="G74">IF(LARGE(Calculations!$AY$4:$AY$310,32)&lt;0,"",IFERROR(INDEX(Calculations!$AV$4:$AV$310,MATCH(LARGE(Calculations!$AY$4:$AY$310,32),Calculations!$AY$4:$AY$310,0)),""))</f>
        <v>Norway Finland</v>
      </c>
      <c r="H74" s="2" t="str">
        <f t="array" ref="H74">IF(LARGE(Calculations!$AY$4:$AY$310,32)&lt;0,"",IFERROR(INDEX(Calculations!$AW$4:$AW$310,MATCH(LARGE(Calculations!$AY$4:$AY$310,32),Calculations!$AY$4:$AY$310,0)),""))</f>
        <v>Norway: Aleksanteri Mikkola Finland: Mikael Särkelä</v>
      </c>
      <c r="I74" s="2">
        <f t="array" ref="I74">IF(LARGE(Calculations!$AY$4:$AY$310,32)&lt;0,"",IFERROR(INDEX(Calculations!$AX$4:$AX$310,MATCH(LARGE(Calculations!$AY$4:$AY$310,32),Calculations!$AY$4:$AY$310,0)),""))</f>
        <v>2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>
      <c r="A75" s="2" t="str">
        <f t="array" ref="A75">IF(LARGE(Calculations!$BE$4:$BE$310,15)&lt;0,"",IFERROR(INDEX(Calculations!$BA$4:$BA$310,MATCH(LARGE(Calculations!$BE$4:$BE$310,15),Calculations!$BE$4:$BE$310,0)),""))</f>
        <v/>
      </c>
      <c r="B75" s="2" t="str">
        <f t="array" ref="B75">IF(LARGE(Calculations!$BE$4:$BE$310,15)&lt;0,"",IFERROR(INDEX(Calculations!$BB$4:$BB$310,MATCH(LARGE(Calculations!$BE$4:$BE$310,15),Calculations!$BE$4:$BE$310,0)),""))</f>
        <v/>
      </c>
      <c r="C75" s="2" t="str">
        <f t="array" ref="C75">IF(LARGE(Calculations!$BE$4:$BE$310,15)&lt;0,"",IFERROR(INDEX(Calculations!$BC$4:$BC$310,MATCH(LARGE(Calculations!$BE$4:$BE$310,15),Calculations!$BE$4:$BE$310,0)),""))</f>
        <v/>
      </c>
      <c r="D75" s="2" t="str">
        <f t="array" ref="D75">IF(LARGE(Calculations!$BE$4:$BE$310,15)&lt;0,"",IFERROR(INDEX(Calculations!$BD$4:$BD$310,MATCH(LARGE(Calculations!$BE$4:$BE$310,15),Calculations!$BE$4:$BE$310,0)),""))</f>
        <v/>
      </c>
      <c r="E75" s="14"/>
      <c r="F75" s="2" t="str">
        <f t="array" ref="F75">IF(LARGE(Calculations!$AY$4:$AY$310,33)&lt;0,"",IFERROR(INDEX(Calculations!$AU$4:$AU$310,MATCH(LARGE(Calculations!$AY$4:$AY$310,33),Calculations!$AY$4:$AY$310,0)),""))</f>
        <v>Wood sandpiper</v>
      </c>
      <c r="G75" s="2" t="str">
        <f t="array" ref="G75">IF(LARGE(Calculations!$AY$4:$AY$310,33)&lt;0,"",IFERROR(INDEX(Calculations!$AV$4:$AV$310,MATCH(LARGE(Calculations!$AY$4:$AY$310,33),Calculations!$AY$4:$AY$310,0)),""))</f>
        <v>Finland</v>
      </c>
      <c r="H75" s="2" t="str">
        <f t="array" ref="H75">IF(LARGE(Calculations!$AY$4:$AY$310,33)&lt;0,"",IFERROR(INDEX(Calculations!$AW$4:$AW$310,MATCH(LARGE(Calculations!$AY$4:$AY$310,33),Calculations!$AY$4:$AY$310,0)),""))</f>
        <v>Finland: Kia Varjonen</v>
      </c>
      <c r="I75" s="2">
        <f t="array" ref="I75">IF(LARGE(Calculations!$AY$4:$AY$310,33)&lt;0,"",IFERROR(INDEX(Calculations!$AX$4:$AX$310,MATCH(LARGE(Calculations!$AY$4:$AY$310,33),Calculations!$AY$4:$AY$310,0)),""))</f>
        <v>2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>
      <c r="A76" s="2" t="str">
        <f t="array" ref="A76">IF(LARGE(Calculations!$BE$4:$BE$310,16)&lt;0,"",IFERROR(INDEX(Calculations!$BA$4:$BA$310,MATCH(LARGE(Calculations!$BE$4:$BE$310,16),Calculations!$BE$4:$BE$310,0)),""))</f>
        <v/>
      </c>
      <c r="B76" s="2" t="str">
        <f t="array" ref="B76">IF(LARGE(Calculations!$BE$4:$BE$310,16)&lt;0,"",IFERROR(INDEX(Calculations!$BB$4:$BB$310,MATCH(LARGE(Calculations!$BE$4:$BE$310,16),Calculations!$BE$4:$BE$310,0)),""))</f>
        <v/>
      </c>
      <c r="C76" s="2" t="str">
        <f t="array" ref="C76">IF(LARGE(Calculations!$BE$4:$BE$310,16)&lt;0,"",IFERROR(INDEX(Calculations!$BC$4:$BC$310,MATCH(LARGE(Calculations!$BE$4:$BE$310,16),Calculations!$BE$4:$BE$310,0)),""))</f>
        <v/>
      </c>
      <c r="D76" s="2" t="str">
        <f t="array" ref="D76">IF(LARGE(Calculations!$BE$4:$BE$310,16)&lt;0,"",IFERROR(INDEX(Calculations!$BD$4:$BD$310,MATCH(LARGE(Calculations!$BE$4:$BE$310,16),Calculations!$BE$4:$BE$310,0)),""))</f>
        <v/>
      </c>
      <c r="E76" s="14"/>
      <c r="F76" s="2" t="str">
        <f t="array" ref="F76">IF(LARGE(Calculations!$AY$4:$AY$310,34)&lt;0,"",IFERROR(INDEX(Calculations!$AU$4:$AU$310,MATCH(LARGE(Calculations!$AY$4:$AY$310,34),Calculations!$AY$4:$AY$310,0)),""))</f>
        <v>Sabine's gull</v>
      </c>
      <c r="G76" s="2" t="str">
        <f t="array" ref="G76">IF(LARGE(Calculations!$AY$4:$AY$310,34)&lt;0,"",IFERROR(INDEX(Calculations!$AV$4:$AV$310,MATCH(LARGE(Calculations!$AY$4:$AY$310,34),Calculations!$AY$4:$AY$310,0)),""))</f>
        <v>Sweden</v>
      </c>
      <c r="H76" s="2" t="str">
        <f t="array" ref="H76">IF(LARGE(Calculations!$AY$4:$AY$310,34)&lt;0,"",IFERROR(INDEX(Calculations!$AW$4:$AW$310,MATCH(LARGE(Calculations!$AY$4:$AY$310,34),Calculations!$AY$4:$AY$310,0)),""))</f>
        <v>Sweden: Kasper Wieck</v>
      </c>
      <c r="I76" s="2">
        <f t="array" ref="I76">IF(LARGE(Calculations!$AY$4:$AY$310,34)&lt;0,"",IFERROR(INDEX(Calculations!$AX$4:$AX$310,MATCH(LARGE(Calculations!$AY$4:$AY$310,34),Calculations!$AY$4:$AY$310,0)),""))</f>
        <v>2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>
      <c r="A77" s="2" t="str">
        <f t="array" ref="A77">IF(LARGE(Calculations!$BE$4:$BE$310,17)&lt;0,"",IFERROR(INDEX(Calculations!$BA$4:$BA$310,MATCH(LARGE(Calculations!$BE$4:$BE$310,17),Calculations!$BE$4:$BE$310,0)),""))</f>
        <v/>
      </c>
      <c r="B77" s="2" t="str">
        <f t="array" ref="B77">IF(LARGE(Calculations!$BE$4:$BE$310,17)&lt;0,"",IFERROR(INDEX(Calculations!$BB$4:$BB$310,MATCH(LARGE(Calculations!$BE$4:$BE$310,17),Calculations!$BE$4:$BE$310,0)),""))</f>
        <v/>
      </c>
      <c r="C77" s="2" t="str">
        <f t="array" ref="C77">IF(LARGE(Calculations!$BE$4:$BE$310,17)&lt;0,"",IFERROR(INDEX(Calculations!$BC$4:$BC$310,MATCH(LARGE(Calculations!$BE$4:$BE$310,17),Calculations!$BE$4:$BE$310,0)),""))</f>
        <v/>
      </c>
      <c r="D77" s="2" t="str">
        <f t="array" ref="D77">IF(LARGE(Calculations!$BE$4:$BE$310,17)&lt;0,"",IFERROR(INDEX(Calculations!$BD$4:$BD$310,MATCH(LARGE(Calculations!$BE$4:$BE$310,17),Calculations!$BE$4:$BE$310,0)),""))</f>
        <v/>
      </c>
      <c r="E77" s="14"/>
      <c r="F77" s="2" t="str">
        <f t="array" ref="F77">IF(LARGE(Calculations!$AY$4:$AY$310,35)&lt;0,"",IFERROR(INDEX(Calculations!$AU$4:$AU$310,MATCH(LARGE(Calculations!$AY$4:$AY$310,35),Calculations!$AY$4:$AY$310,0)),""))</f>
        <v>Eurasian pygmy owl</v>
      </c>
      <c r="G77" s="2" t="str">
        <f t="array" ref="G77">IF(LARGE(Calculations!$AY$4:$AY$310,35)&lt;0,"",IFERROR(INDEX(Calculations!$AV$4:$AV$310,MATCH(LARGE(Calculations!$AY$4:$AY$310,35),Calculations!$AY$4:$AY$310,0)),""))</f>
        <v>Finland</v>
      </c>
      <c r="H77" s="2" t="str">
        <f t="array" ref="H77">IF(LARGE(Calculations!$AY$4:$AY$310,35)&lt;0,"",IFERROR(INDEX(Calculations!$AW$4:$AW$310,MATCH(LARGE(Calculations!$AY$4:$AY$310,35),Calculations!$AY$4:$AY$310,0)),""))</f>
        <v>Finland: David Enkvist</v>
      </c>
      <c r="I77" s="2">
        <f t="array" ref="I77">IF(LARGE(Calculations!$AY$4:$AY$310,35)&lt;0,"",IFERROR(INDEX(Calculations!$AX$4:$AX$310,MATCH(LARGE(Calculations!$AY$4:$AY$310,35),Calculations!$AY$4:$AY$310,0)),""))</f>
        <v>2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>
      <c r="A78" s="2" t="str">
        <f t="array" ref="A78">IF(LARGE(Calculations!$BE$4:$BE$310,18)&lt;0,"",IFERROR(INDEX(Calculations!$BA$4:$BA$310,MATCH(LARGE(Calculations!$BE$4:$BE$310,18),Calculations!$BE$4:$BE$310,0)),""))</f>
        <v/>
      </c>
      <c r="B78" s="2" t="str">
        <f t="array" ref="B78">IF(LARGE(Calculations!$BE$4:$BE$310,18)&lt;0,"",IFERROR(INDEX(Calculations!$BB$4:$BB$310,MATCH(LARGE(Calculations!$BE$4:$BE$310,18),Calculations!$BE$4:$BE$310,0)),""))</f>
        <v/>
      </c>
      <c r="C78" s="2" t="str">
        <f t="array" ref="C78">IF(LARGE(Calculations!$BE$4:$BE$310,18)&lt;0,"",IFERROR(INDEX(Calculations!$BC$4:$BC$310,MATCH(LARGE(Calculations!$BE$4:$BE$310,18),Calculations!$BE$4:$BE$310,0)),""))</f>
        <v/>
      </c>
      <c r="D78" s="2" t="str">
        <f t="array" ref="D78">IF(LARGE(Calculations!$BE$4:$BE$310,18)&lt;0,"",IFERROR(INDEX(Calculations!$BD$4:$BD$310,MATCH(LARGE(Calculations!$BE$4:$BE$310,18),Calculations!$BE$4:$BE$310,0)),""))</f>
        <v/>
      </c>
      <c r="E78" s="14"/>
      <c r="F78" s="2" t="str">
        <f t="array" ref="F78">IF(LARGE(Calculations!$AY$4:$AY$310,36)&lt;0,"",IFERROR(INDEX(Calculations!$AU$4:$AU$310,MATCH(LARGE(Calculations!$AY$4:$AY$310,36),Calculations!$AY$4:$AY$310,0)),""))</f>
        <v>Tawny owl</v>
      </c>
      <c r="G78" s="2" t="str">
        <f t="array" ref="G78">IF(LARGE(Calculations!$AY$4:$AY$310,36)&lt;0,"",IFERROR(INDEX(Calculations!$AV$4:$AV$310,MATCH(LARGE(Calculations!$AY$4:$AY$310,36),Calculations!$AY$4:$AY$310,0)),""))</f>
        <v>Finland Sweden</v>
      </c>
      <c r="H78" s="2" t="str">
        <f t="array" ref="H78">IF(LARGE(Calculations!$AY$4:$AY$310,36)&lt;0,"",IFERROR(INDEX(Calculations!$AW$4:$AW$310,MATCH(LARGE(Calculations!$AY$4:$AY$310,36),Calculations!$AY$4:$AY$310,0)),""))</f>
        <v>Finland: Nico N Sweden: Malte Lindberg</v>
      </c>
      <c r="I78" s="2">
        <f t="array" ref="I78">IF(LARGE(Calculations!$AY$4:$AY$310,36)&lt;0,"",IFERROR(INDEX(Calculations!$AX$4:$AX$310,MATCH(LARGE(Calculations!$AY$4:$AY$310,36),Calculations!$AY$4:$AY$310,0)),""))</f>
        <v>2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>
      <c r="A79" s="2" t="str">
        <f t="array" ref="A79">IF(LARGE(Calculations!$BE$4:$BE$310,19)&lt;0,"",IFERROR(INDEX(Calculations!$BA$4:$BA$310,MATCH(LARGE(Calculations!$BE$4:$BE$310,19),Calculations!$BE$4:$BE$310,0)),""))</f>
        <v/>
      </c>
      <c r="B79" s="2" t="str">
        <f t="array" ref="B79">IF(LARGE(Calculations!$BE$4:$BE$310,19)&lt;0,"",IFERROR(INDEX(Calculations!$BB$4:$BB$310,MATCH(LARGE(Calculations!$BE$4:$BE$310,19),Calculations!$BE$4:$BE$310,0)),""))</f>
        <v/>
      </c>
      <c r="C79" s="2" t="str">
        <f t="array" ref="C79">IF(LARGE(Calculations!$BE$4:$BE$310,19)&lt;0,"",IFERROR(INDEX(Calculations!$BC$4:$BC$310,MATCH(LARGE(Calculations!$BE$4:$BE$310,19),Calculations!$BE$4:$BE$310,0)),""))</f>
        <v/>
      </c>
      <c r="D79" s="2" t="str">
        <f t="array" ref="D79">IF(LARGE(Calculations!$BE$4:$BE$310,19)&lt;0,"",IFERROR(INDEX(Calculations!$BD$4:$BD$310,MATCH(LARGE(Calculations!$BE$4:$BE$310,19),Calculations!$BE$4:$BE$310,0)),""))</f>
        <v/>
      </c>
      <c r="E79" s="14"/>
      <c r="F79" s="2" t="str">
        <f t="array" ref="F79">IF(LARGE(Calculations!$AY$4:$AY$310,37)&lt;0,"",IFERROR(INDEX(Calculations!$AU$4:$AU$310,MATCH(LARGE(Calculations!$AY$4:$AY$310,37),Calculations!$AY$4:$AY$310,0)),""))</f>
        <v>Short-eared owl</v>
      </c>
      <c r="G79" s="2" t="str">
        <f t="array" ref="G79">IF(LARGE(Calculations!$AY$4:$AY$310,37)&lt;0,"",IFERROR(INDEX(Calculations!$AV$4:$AV$310,MATCH(LARGE(Calculations!$AY$4:$AY$310,37),Calculations!$AY$4:$AY$310,0)),""))</f>
        <v>Finland</v>
      </c>
      <c r="H79" s="2" t="str">
        <f t="array" ref="H79">IF(LARGE(Calculations!$AY$4:$AY$310,37)&lt;0,"",IFERROR(INDEX(Calculations!$AW$4:$AW$310,MATCH(LARGE(Calculations!$AY$4:$AY$310,37),Calculations!$AY$4:$AY$310,0)),""))</f>
        <v>Finland: David Enkvist</v>
      </c>
      <c r="I79" s="2">
        <f t="array" ref="I79">IF(LARGE(Calculations!$AY$4:$AY$310,37)&lt;0,"",IFERROR(INDEX(Calculations!$AX$4:$AX$310,MATCH(LARGE(Calculations!$AY$4:$AY$310,37),Calculations!$AY$4:$AY$310,0)),""))</f>
        <v>2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>
      <c r="A80" s="2" t="str">
        <f t="array" ref="A80">IF(LARGE(Calculations!$BE$4:$BE$310,20)&lt;0,"",IFERROR(INDEX(Calculations!$BA$4:$BA$310,MATCH(LARGE(Calculations!$BE$4:$BE$310,20),Calculations!$BE$4:$BE$310,0)),""))</f>
        <v/>
      </c>
      <c r="B80" s="2" t="str">
        <f t="array" ref="B80">IF(LARGE(Calculations!$BE$4:$BE$310,20)&lt;0,"",IFERROR(INDEX(Calculations!$BB$4:$BB$310,MATCH(LARGE(Calculations!$BE$4:$BE$310,20),Calculations!$BE$4:$BE$310,0)),""))</f>
        <v/>
      </c>
      <c r="C80" s="2" t="str">
        <f t="array" ref="C80">IF(LARGE(Calculations!$BE$4:$BE$310,20)&lt;0,"",IFERROR(INDEX(Calculations!$BC$4:$BC$310,MATCH(LARGE(Calculations!$BE$4:$BE$310,20),Calculations!$BE$4:$BE$310,0)),""))</f>
        <v/>
      </c>
      <c r="D80" s="2" t="str">
        <f t="array" ref="D80">IF(LARGE(Calculations!$BE$4:$BE$310,20)&lt;0,"",IFERROR(INDEX(Calculations!$BD$4:$BD$310,MATCH(LARGE(Calculations!$BE$4:$BE$310,20),Calculations!$BE$4:$BE$310,0)),""))</f>
        <v/>
      </c>
      <c r="E80" s="14"/>
      <c r="F80" s="2" t="str">
        <f t="array" ref="F80">IF(LARGE(Calculations!$AY$4:$AY$310,38)&lt;0,"",IFERROR(INDEX(Calculations!$AU$4:$AU$310,MATCH(LARGE(Calculations!$AY$4:$AY$310,38),Calculations!$AY$4:$AY$310,0)),""))</f>
        <v>Common swift</v>
      </c>
      <c r="G80" s="2" t="str">
        <f t="array" ref="G80">IF(LARGE(Calculations!$AY$4:$AY$310,38)&lt;0,"",IFERROR(INDEX(Calculations!$AV$4:$AV$310,MATCH(LARGE(Calculations!$AY$4:$AY$310,38),Calculations!$AY$4:$AY$310,0)),""))</f>
        <v>Finland Sweden</v>
      </c>
      <c r="H80" s="2" t="str">
        <f t="array" ref="H80">IF(LARGE(Calculations!$AY$4:$AY$310,38)&lt;0,"",IFERROR(INDEX(Calculations!$AW$4:$AW$310,MATCH(LARGE(Calculations!$AY$4:$AY$310,38),Calculations!$AY$4:$AY$310,0)),""))</f>
        <v>Finland: Tuomas Meriläinen Sweden: Hugo Isaksson o Liam Gustafsson</v>
      </c>
      <c r="I80" s="2">
        <f t="array" ref="I80">IF(LARGE(Calculations!$AY$4:$AY$310,38)&lt;0,"",IFERROR(INDEX(Calculations!$AX$4:$AX$310,MATCH(LARGE(Calculations!$AY$4:$AY$310,38),Calculations!$AY$4:$AY$310,0)),""))</f>
        <v>2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>
      <c r="A81" s="2" t="str">
        <f t="array" ref="A81">IF(LARGE(Calculations!$BE$4:$BE$310,21)&lt;0,"",IFERROR(INDEX(Calculations!$BA$4:$BA$310,MATCH(LARGE(Calculations!$BE$4:$BE$310,21),Calculations!$BE$4:$BE$310,0)),""))</f>
        <v/>
      </c>
      <c r="B81" s="2" t="str">
        <f t="array" ref="B81">IF(LARGE(Calculations!$BE$4:$BE$310,21)&lt;0,"",IFERROR(INDEX(Calculations!$BB$4:$BB$310,MATCH(LARGE(Calculations!$BE$4:$BE$310,21),Calculations!$BE$4:$BE$310,0)),""))</f>
        <v/>
      </c>
      <c r="C81" s="2" t="str">
        <f t="array" ref="C81">IF(LARGE(Calculations!$BE$4:$BE$310,21)&lt;0,"",IFERROR(INDEX(Calculations!$BC$4:$BC$310,MATCH(LARGE(Calculations!$BE$4:$BE$310,21),Calculations!$BE$4:$BE$310,0)),""))</f>
        <v/>
      </c>
      <c r="D81" s="2" t="str">
        <f t="array" ref="D81">IF(LARGE(Calculations!$BE$4:$BE$310,21)&lt;0,"",IFERROR(INDEX(Calculations!$BD$4:$BD$310,MATCH(LARGE(Calculations!$BE$4:$BE$310,21),Calculations!$BE$4:$BE$310,0)),""))</f>
        <v/>
      </c>
      <c r="E81" s="14"/>
      <c r="F81" s="2" t="str">
        <f t="array" ref="F81">IF(LARGE(Calculations!$AY$4:$AY$310,39)&lt;0,"",IFERROR(INDEX(Calculations!$AU$4:$AU$310,MATCH(LARGE(Calculations!$AY$4:$AY$310,39),Calculations!$AY$4:$AY$310,0)),""))</f>
        <v>Common redstart</v>
      </c>
      <c r="G81" s="2" t="str">
        <f t="array" ref="G81">IF(LARGE(Calculations!$AY$4:$AY$310,39)&lt;0,"",IFERROR(INDEX(Calculations!$AV$4:$AV$310,MATCH(LARGE(Calculations!$AY$4:$AY$310,39),Calculations!$AY$4:$AY$310,0)),""))</f>
        <v>Finland</v>
      </c>
      <c r="H81" s="2" t="str">
        <f t="array" ref="H81">IF(LARGE(Calculations!$AY$4:$AY$310,39)&lt;0,"",IFERROR(INDEX(Calculations!$AW$4:$AW$310,MATCH(LARGE(Calculations!$AY$4:$AY$310,39),Calculations!$AY$4:$AY$310,0)),""))</f>
        <v>Finland: Veeti Räty</v>
      </c>
      <c r="I81" s="2">
        <f t="array" ref="I81">IF(LARGE(Calculations!$AY$4:$AY$310,39)&lt;0,"",IFERROR(INDEX(Calculations!$AX$4:$AX$310,MATCH(LARGE(Calculations!$AY$4:$AY$310,39),Calculations!$AY$4:$AY$310,0)),""))</f>
        <v>2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>
      <c r="A82" s="2" t="str">
        <f t="array" ref="A82">IF(LARGE(Calculations!$BE$4:$BE$310,22)&lt;0,"",IFERROR(INDEX(Calculations!$BA$4:$BA$310,MATCH(LARGE(Calculations!$BE$4:$BE$310,22),Calculations!$BE$4:$BE$310,0)),""))</f>
        <v/>
      </c>
      <c r="B82" s="2" t="str">
        <f t="array" ref="B82">IF(LARGE(Calculations!$BE$4:$BE$310,22)&lt;0,"",IFERROR(INDEX(Calculations!$BB$4:$BB$310,MATCH(LARGE(Calculations!$BE$4:$BE$310,22),Calculations!$BE$4:$BE$310,0)),""))</f>
        <v/>
      </c>
      <c r="C82" s="2" t="str">
        <f t="array" ref="C82">IF(LARGE(Calculations!$BE$4:$BE$310,22)&lt;0,"",IFERROR(INDEX(Calculations!$BC$4:$BC$310,MATCH(LARGE(Calculations!$BE$4:$BE$310,22),Calculations!$BE$4:$BE$310,0)),""))</f>
        <v/>
      </c>
      <c r="D82" s="2" t="str">
        <f t="array" ref="D82">IF(LARGE(Calculations!$BE$4:$BE$310,22)&lt;0,"",IFERROR(INDEX(Calculations!$BD$4:$BD$310,MATCH(LARGE(Calculations!$BE$4:$BE$310,22),Calculations!$BE$4:$BE$310,0)),""))</f>
        <v/>
      </c>
      <c r="E82" s="14"/>
      <c r="F82" s="2" t="str">
        <f>IF(LARGE(Calculations!$AY$4:$AY$310,40)&lt;0,"",IFERROR(INDEX(Calculations!$AU$4:$AU$310,MATCH(LARGE(Calculations!$AY$4:$AY$310,40),Calculations!$AY$4:$AY$310,0)),""))</f>
        <v>Sedge warbler</v>
      </c>
      <c r="G82" s="2" t="str">
        <f t="array" ref="G82">IF(LARGE(Calculations!$AY$4:$AY$310,40)&lt;0,"",IFERROR(INDEX(Calculations!$AV$4:$AV$310,MATCH(LARGE(Calculations!$AY$4:$AY$310,40),Calculations!$AY$4:$AY$310,0)),""))</f>
        <v>Finland</v>
      </c>
      <c r="H82" s="2" t="str">
        <f t="array" ref="H82">IF(LARGE(Calculations!$AY$4:$AY$310,40)&lt;0,"",IFERROR(INDEX(Calculations!$AW$4:$AW$310,MATCH(LARGE(Calculations!$AY$4:$AY$310,40),Calculations!$AY$4:$AY$310,0)),""))</f>
        <v>Finland: Viljami Selander</v>
      </c>
      <c r="I82" s="2">
        <f t="array" ref="I82">IF(LARGE(Calculations!$AY$4:$AY$310,40)&lt;0,"",IFERROR(INDEX(Calculations!$AX$4:$AX$310,MATCH(LARGE(Calculations!$AY$4:$AY$310,40),Calculations!$AY$4:$AY$310,0)),""))</f>
        <v>2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>
      <c r="A83" s="2" t="str">
        <f t="array" ref="A83">IF(LARGE(Calculations!$BE$4:$BE$310,23)&lt;0,"",IFERROR(INDEX(Calculations!$BA$4:$BA$310,MATCH(LARGE(Calculations!$BE$4:$BE$310,23),Calculations!$BE$4:$BE$310,0)),""))</f>
        <v/>
      </c>
      <c r="B83" s="2" t="str">
        <f t="array" ref="B83">IF(LARGE(Calculations!$BE$4:$BE$310,23)&lt;0,"",IFERROR(INDEX(Calculations!$BB$4:$BB$310,MATCH(LARGE(Calculations!$BE$4:$BE$310,23),Calculations!$BE$4:$BE$310,0)),""))</f>
        <v/>
      </c>
      <c r="C83" s="2" t="str">
        <f t="array" ref="C83">IF(LARGE(Calculations!$BE$4:$BE$310,23)&lt;0,"",IFERROR(INDEX(Calculations!$BC$4:$BC$310,MATCH(LARGE(Calculations!$BE$4:$BE$310,23),Calculations!$BE$4:$BE$310,0)),""))</f>
        <v/>
      </c>
      <c r="D83" s="2" t="str">
        <f t="array" ref="D83">IF(LARGE(Calculations!$BE$4:$BE$310,23)&lt;0,"",IFERROR(INDEX(Calculations!$BD$4:$BD$310,MATCH(LARGE(Calculations!$BE$4:$BE$310,23),Calculations!$BE$4:$BE$310,0)),""))</f>
        <v/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>
      <c r="A84" s="38" t="str">
        <f t="array" ref="A84">IF(LARGE(Calculations!$BE$4:$BE$310,24)&lt;0,"",IFERROR(INDEX(Calculations!$BA$4:$BA$310,MATCH(LARGE(Calculations!$BE$4:$BE$310,24),Calculations!$BE$4:$BE$310,0)),""))</f>
        <v/>
      </c>
      <c r="B84" s="38"/>
      <c r="C84" s="38"/>
      <c r="D84" s="3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>
      <c r="A85" s="2" t="str">
        <f t="array" ref="A85">IF(LARGE(Calculations!$BE$4:$BE$310,25)&lt;0,"",IFERROR(INDEX(Calculations!$BA$4:$BA$310,MATCH(LARGE(Calculations!$BE$4:$BE$310,25),Calculations!$BE$4:$BE$310,0)),""))</f>
        <v/>
      </c>
      <c r="B85" s="2" t="str">
        <f t="array" ref="B85">IF(LARGE(Calculations!$BE$4:$BE$310,25)&lt;0,"",IFERROR(INDEX(Calculations!$BB$4:$BB$310,MATCH(LARGE(Calculations!$BE$4:$BE$310,25),Calculations!$BE$4:$BE$310,0)),""))</f>
        <v/>
      </c>
      <c r="C85" s="2" t="str">
        <f t="array" ref="C85">IF(LARGE(Calculations!$BE$4:$BE$310,25)&lt;0,"",IFERROR(INDEX(Calculations!$BC$4:$BC$310,MATCH(LARGE(Calculations!$BE$4:$BE$310,25),Calculations!$BE$4:$BE$310,0)),""))</f>
        <v/>
      </c>
      <c r="D85" s="2" t="str">
        <f t="array" ref="D85">IF(LARGE(Calculations!$BE$4:$BE$310,25)&lt;0,"",IFERROR(INDEX(Calculations!$BD$4:$BD$310,MATCH(LARGE(Calculations!$BE$4:$BE$310,25),Calculations!$BE$4:$BE$310,0)),""))</f>
        <v/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>
      <c r="A86" s="2" t="str">
        <f t="array" ref="A86">IF(LARGE(Calculations!$BE$4:$BE$310,26)&lt;0,"",IFERROR(INDEX(Calculations!$BA$4:$BA$310,MATCH(LARGE(Calculations!$BE$4:$BE$310,26),Calculations!$BE$4:$BE$310,0)),""))</f>
        <v/>
      </c>
      <c r="B86" s="2" t="str">
        <f t="array" ref="B86">IF(LARGE(Calculations!$BE$4:$BE$310,26)&lt;0,"",IFERROR(INDEX(Calculations!$BB$4:$BB$310,MATCH(LARGE(Calculations!$BE$4:$BE$310,26),Calculations!$BE$4:$BE$310,0)),""))</f>
        <v/>
      </c>
      <c r="C86" s="2" t="str">
        <f t="array" ref="C86">IF(LARGE(Calculations!$BE$4:$BE$310,26)&lt;0,"",IFERROR(INDEX(Calculations!$BC$4:$BC$310,MATCH(LARGE(Calculations!$BE$4:$BE$310,26),Calculations!$BE$4:$BE$310,0)),""))</f>
        <v/>
      </c>
      <c r="D86" s="2" t="str">
        <f t="array" ref="D86">IF(LARGE(Calculations!$BE$4:$BE$310,26)&lt;0,"",IFERROR(INDEX(Calculations!$BD$4:$BD$310,MATCH(LARGE(Calculations!$BE$4:$BE$310,26),Calculations!$BE$4:$BE$310,0)),""))</f>
        <v/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>
      <c r="A87" s="2" t="str">
        <f t="array" ref="A87">IF(LARGE(Calculations!$BE$4:$BE$310,27)&lt;0,"",IFERROR(INDEX(Calculations!$BA$4:$BA$310,MATCH(LARGE(Calculations!$BE$4:$BE$310,27),Calculations!$BE$4:$BE$310,0)),""))</f>
        <v/>
      </c>
      <c r="B87" s="2" t="str">
        <f t="array" ref="B87">IF(LARGE(Calculations!$BE$4:$BE$310,27)&lt;0,"",IFERROR(INDEX(Calculations!$BB$4:$BB$310,MATCH(LARGE(Calculations!$BE$4:$BE$310,27),Calculations!$BE$4:$BE$310,0)),""))</f>
        <v/>
      </c>
      <c r="C87" s="2" t="str">
        <f t="array" ref="C87">IF(LARGE(Calculations!$BE$4:$BE$310,27)&lt;0,"",IFERROR(INDEX(Calculations!$BC$4:$BC$310,MATCH(LARGE(Calculations!$BE$4:$BE$310,27),Calculations!$BE$4:$BE$310,0)),""))</f>
        <v/>
      </c>
      <c r="D87" s="2" t="str">
        <f t="array" ref="D87">IF(LARGE(Calculations!$BE$4:$BE$310,27)&lt;0,"",IFERROR(INDEX(Calculations!$BD$4:$BD$310,MATCH(LARGE(Calculations!$BE$4:$BE$310,27),Calculations!$BE$4:$BE$310,0)),""))</f>
        <v/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>
      <c r="A88" s="2" t="str">
        <f t="array" ref="A88">IF(LARGE(Calculations!$BE$4:$BE$310,28)&lt;0,"",IFERROR(INDEX(Calculations!$BA$4:$BA$310,MATCH(LARGE(Calculations!$BE$4:$BE$310,28),Calculations!$BE$4:$BE$310,0)),""))</f>
        <v/>
      </c>
      <c r="B88" s="2" t="str">
        <f t="array" ref="B88">IF(LARGE(Calculations!$BE$4:$BE$310,28)&lt;0,"",IFERROR(INDEX(Calculations!$BB$4:$BB$310,MATCH(LARGE(Calculations!$BE$4:$BE$310,28),Calculations!$BE$4:$BE$310,0)),""))</f>
        <v/>
      </c>
      <c r="C88" s="2" t="str">
        <f t="array" ref="C88">IF(LARGE(Calculations!$BE$4:$BE$310,28)&lt;0,"",IFERROR(INDEX(Calculations!$BC$4:$BC$310,MATCH(LARGE(Calculations!$BE$4:$BE$310,28),Calculations!$BE$4:$BE$310,0)),""))</f>
        <v/>
      </c>
      <c r="D88" s="2" t="str">
        <f t="array" ref="D88">IF(LARGE(Calculations!$BE$4:$BE$310,28)&lt;0,"",IFERROR(INDEX(Calculations!$BD$4:$BD$310,MATCH(LARGE(Calculations!$BE$4:$BE$310,28),Calculations!$BE$4:$BE$310,0)),""))</f>
        <v/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>
      <c r="A89" s="2" t="str">
        <f t="array" ref="A89">IF(LARGE(Calculations!$BE$4:$BE$310,29)&lt;0,"",IFERROR(INDEX(Calculations!$BA$4:$BA$310,MATCH(LARGE(Calculations!$BE$4:$BE$310,29),Calculations!$BE$4:$BE$310,0)),""))</f>
        <v/>
      </c>
      <c r="B89" s="2" t="str">
        <f t="array" ref="B89">IF(LARGE(Calculations!$BE$4:$BE$310,29)&lt;0,"",IFERROR(INDEX(Calculations!$BB$4:$BB$310,MATCH(LARGE(Calculations!$BE$4:$BE$310,29),Calculations!$BE$4:$BE$310,0)),""))</f>
        <v/>
      </c>
      <c r="C89" s="2" t="str">
        <f t="array" ref="C89">IF(LARGE(Calculations!$BE$4:$BE$310,29)&lt;0,"",IFERROR(INDEX(Calculations!$BC$4:$BC$310,MATCH(LARGE(Calculations!$BE$4:$BE$310,29),Calculations!$BE$4:$BE$310,0)),""))</f>
        <v/>
      </c>
      <c r="D89" s="2" t="str">
        <f t="array" ref="D89">IF(LARGE(Calculations!$BE$4:$BE$310,29)&lt;0,"",IFERROR(INDEX(Calculations!$BD$4:$BD$310,MATCH(LARGE(Calculations!$BE$4:$BE$310,29),Calculations!$BE$4:$BE$310,0)),""))</f>
        <v/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>
      <c r="A90" s="2" t="str">
        <f t="array" ref="A90">IF(LARGE(Calculations!$BE$4:$BE$310,30)&lt;0,"",IFERROR(INDEX(Calculations!$BA$4:$BA$310,MATCH(LARGE(Calculations!$BE$4:$BE$310,30),Calculations!$BE$4:$BE$310,0)),""))</f>
        <v/>
      </c>
      <c r="B90" s="2" t="str">
        <f t="array" ref="B90">IF(LARGE(Calculations!$BE$4:$BE$310,30)&lt;0,"",IFERROR(INDEX(Calculations!$BB$4:$BB$310,MATCH(LARGE(Calculations!$BE$4:$BE$310,30),Calculations!$BE$4:$BE$310,0)),""))</f>
        <v/>
      </c>
      <c r="C90" s="2" t="str">
        <f t="array" ref="C90">IF(LARGE(Calculations!$BE$4:$BE$310,30)&lt;0,"",IFERROR(INDEX(Calculations!$BC$4:$BC$310,MATCH(LARGE(Calculations!$BE$4:$BE$310,30),Calculations!$BE$4:$BE$310,0)),""))</f>
        <v/>
      </c>
      <c r="D90" s="2" t="str">
        <f t="array" ref="D90">IF(LARGE(Calculations!$BE$4:$BE$310,30)&lt;0,"",IFERROR(INDEX(Calculations!$BD$4:$BD$310,MATCH(LARGE(Calculations!$BE$4:$BE$310,30),Calculations!$BE$4:$BE$310,0)),""))</f>
        <v/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>
      <c r="A91" s="2" t="str">
        <f t="array" ref="A91">IF(LARGE(Calculations!$BE$4:$BE$310,31)&lt;0,"",IFERROR(INDEX(Calculations!$BA$4:$BA$310,MATCH(LARGE(Calculations!$BE$4:$BE$310,31),Calculations!$BE$4:$BE$310,0)),""))</f>
        <v/>
      </c>
      <c r="B91" s="2" t="str">
        <f t="array" ref="B91">IF(LARGE(Calculations!$BE$4:$BE$310,31)&lt;0,"",IFERROR(INDEX(Calculations!$BB$4:$BB$310,MATCH(LARGE(Calculations!$BE$4:$BE$310,31),Calculations!$BE$4:$BE$310,0)),""))</f>
        <v/>
      </c>
      <c r="C91" s="2" t="str">
        <f t="array" ref="C91">IF(LARGE(Calculations!$BE$4:$BE$310,31)&lt;0,"",IFERROR(INDEX(Calculations!$BC$4:$BC$310,MATCH(LARGE(Calculations!$BE$4:$BE$310,31),Calculations!$BE$4:$BE$310,0)),""))</f>
        <v/>
      </c>
      <c r="D91" s="2" t="str">
        <f t="array" ref="D91">IF(LARGE(Calculations!$BE$4:$BE$310,31)&lt;0,"",IFERROR(INDEX(Calculations!$BD$4:$BD$310,MATCH(LARGE(Calculations!$BE$4:$BE$310,31),Calculations!$BE$4:$BE$310,0)),""))</f>
        <v/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>
      <c r="A92" s="2" t="str">
        <f t="array" ref="A92">IF(LARGE(Calculations!$BE$4:$BE$310,32)&lt;0,"",IFERROR(INDEX(Calculations!$BA$4:$BA$310,MATCH(LARGE(Calculations!$BE$4:$BE$310,32),Calculations!$BE$4:$BE$310,0)),""))</f>
        <v/>
      </c>
      <c r="B92" s="2" t="str">
        <f t="array" ref="B92">IF(LARGE(Calculations!$BE$4:$BE$310,32)&lt;0,"",IFERROR(INDEX(Calculations!$BB$4:$BB$310,MATCH(LARGE(Calculations!$BE$4:$BE$310,32),Calculations!$BE$4:$BE$310,0)),""))</f>
        <v/>
      </c>
      <c r="C92" s="2" t="str">
        <f t="array" ref="C92">IF(LARGE(Calculations!$BE$4:$BE$310,32)&lt;0,"",IFERROR(INDEX(Calculations!$BC$4:$BC$310,MATCH(LARGE(Calculations!$BE$4:$BE$310,32),Calculations!$BE$4:$BE$310,0)),""))</f>
        <v/>
      </c>
      <c r="D92" s="2" t="str">
        <f t="array" ref="D92">IF(LARGE(Calculations!$BE$4:$BE$310,32)&lt;0,"",IFERROR(INDEX(Calculations!$BD$4:$BD$310,MATCH(LARGE(Calculations!$BE$4:$BE$310,32),Calculations!$BE$4:$BE$310,0)),""))</f>
        <v/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>
      <c r="A93" s="2" t="str">
        <f t="array" ref="A93">IF(LARGE(Calculations!$BE$4:$BE$310,33)&lt;0,"",IFERROR(INDEX(Calculations!$BA$4:$BA$310,MATCH(LARGE(Calculations!$BE$4:$BE$310,33),Calculations!$BE$4:$BE$310,0)),""))</f>
        <v/>
      </c>
      <c r="B93" s="2" t="str">
        <f t="array" ref="B93">IF(LARGE(Calculations!$BE$4:$BE$310,33)&lt;0,"",IFERROR(INDEX(Calculations!$BB$4:$BB$310,MATCH(LARGE(Calculations!$BE$4:$BE$310,33),Calculations!$BE$4:$BE$310,0)),""))</f>
        <v/>
      </c>
      <c r="C93" s="2" t="str">
        <f t="array" ref="C93">IF(LARGE(Calculations!$BE$4:$BE$310,33)&lt;0,"",IFERROR(INDEX(Calculations!$BC$4:$BC$310,MATCH(LARGE(Calculations!$BE$4:$BE$310,33),Calculations!$BE$4:$BE$310,0)),""))</f>
        <v/>
      </c>
      <c r="D93" s="2" t="str">
        <f t="array" ref="D93">IF(LARGE(Calculations!$BE$4:$BE$310,33)&lt;0,"",IFERROR(INDEX(Calculations!$BD$4:$BD$310,MATCH(LARGE(Calculations!$BE$4:$BE$310,33),Calculations!$BE$4:$BE$310,0)),""))</f>
        <v/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>
      <c r="A94" s="2" t="str">
        <f t="array" ref="A94">IF(LARGE(Calculations!$BE$4:$BE$310,34)&lt;0,"",IFERROR(INDEX(Calculations!$BA$4:$BA$310,MATCH(LARGE(Calculations!$BE$4:$BE$310,34),Calculations!$BE$4:$BE$310,0)),""))</f>
        <v/>
      </c>
      <c r="B94" s="2" t="str">
        <f t="array" ref="B94">IF(LARGE(Calculations!$BE$4:$BE$310,34)&lt;0,"",IFERROR(INDEX(Calculations!$BB$4:$BB$310,MATCH(LARGE(Calculations!$BE$4:$BE$310,34),Calculations!$BE$4:$BE$310,0)),""))</f>
        <v/>
      </c>
      <c r="C94" s="2" t="str">
        <f t="array" ref="C94">IF(LARGE(Calculations!$BE$4:$BE$310,34)&lt;0,"",IFERROR(INDEX(Calculations!$BC$4:$BC$310,MATCH(LARGE(Calculations!$BE$4:$BE$310,34),Calculations!$BE$4:$BE$310,0)),""))</f>
        <v/>
      </c>
      <c r="D94" s="2" t="str">
        <f t="array" ref="D94">IF(LARGE(Calculations!$BE$4:$BE$310,34)&lt;0,"",IFERROR(INDEX(Calculations!$BD$4:$BD$310,MATCH(LARGE(Calculations!$BE$4:$BE$310,34),Calculations!$BE$4:$BE$310,0)),""))</f>
        <v/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>
      <c r="A95" s="2" t="str">
        <f t="array" ref="A95">IF(LARGE(Calculations!$BE$4:$BE$310,35)&lt;0,"",IFERROR(INDEX(Calculations!$BA$4:$BA$310,MATCH(LARGE(Calculations!$BE$4:$BE$310,35),Calculations!$BE$4:$BE$310,0)),""))</f>
        <v/>
      </c>
      <c r="B95" s="2" t="str">
        <f t="array" ref="B95">IF(LARGE(Calculations!$BE$4:$BE$310,35)&lt;0,"",IFERROR(INDEX(Calculations!$BB$4:$BB$310,MATCH(LARGE(Calculations!$BE$4:$BE$310,35),Calculations!$BE$4:$BE$310,0)),""))</f>
        <v/>
      </c>
      <c r="C95" s="2" t="str">
        <f t="array" ref="C95">IF(LARGE(Calculations!$BE$4:$BE$310,35)&lt;0,"",IFERROR(INDEX(Calculations!$BC$4:$BC$310,MATCH(LARGE(Calculations!$BE$4:$BE$310,35),Calculations!$BE$4:$BE$310,0)),""))</f>
        <v/>
      </c>
      <c r="D95" s="2" t="str">
        <f t="array" ref="D95">IF(LARGE(Calculations!$BE$4:$BE$310,35)&lt;0,"",IFERROR(INDEX(Calculations!$BD$4:$BD$310,MATCH(LARGE(Calculations!$BE$4:$BE$310,35),Calculations!$BE$4:$BE$310,0)),""))</f>
        <v/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>
      <c r="A96" s="2" t="str">
        <f t="array" ref="A96">IF(LARGE(Calculations!$BE$4:$BE$310,36)&lt;0,"",IFERROR(INDEX(Calculations!$BA$4:$BA$310,MATCH(LARGE(Calculations!$BE$4:$BE$310,36),Calculations!$BE$4:$BE$310,0)),""))</f>
        <v/>
      </c>
      <c r="B96" s="2" t="str">
        <f t="array" ref="B96">IF(LARGE(Calculations!$BE$4:$BE$310,36)&lt;0,"",IFERROR(INDEX(Calculations!$BB$4:$BB$310,MATCH(LARGE(Calculations!$BE$4:$BE$310,36),Calculations!$BE$4:$BE$310,0)),""))</f>
        <v/>
      </c>
      <c r="C96" s="2" t="str">
        <f t="array" ref="C96">IF(LARGE(Calculations!$BE$4:$BE$310,36)&lt;0,"",IFERROR(INDEX(Calculations!$BC$4:$BC$310,MATCH(LARGE(Calculations!$BE$4:$BE$310,36),Calculations!$BE$4:$BE$310,0)),""))</f>
        <v/>
      </c>
      <c r="D96" s="2" t="str">
        <f t="array" ref="D96">IF(LARGE(Calculations!$BE$4:$BE$310,36)&lt;0,"",IFERROR(INDEX(Calculations!$BD$4:$BD$310,MATCH(LARGE(Calculations!$BE$4:$BE$310,36),Calculations!$BE$4:$BE$310,0)),""))</f>
        <v/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>
      <c r="A97" s="2" t="str">
        <f t="array" ref="A97">IF(LARGE(Calculations!$BE$4:$BE$310,37)&lt;0,"",IFERROR(INDEX(Calculations!$BA$4:$BA$310,MATCH(LARGE(Calculations!$BE$4:$BE$310,37),Calculations!$BE$4:$BE$310,0)),""))</f>
        <v/>
      </c>
      <c r="B97" s="2" t="str">
        <f t="array" ref="B97">IF(LARGE(Calculations!$BE$4:$BE$310,37)&lt;0,"",IFERROR(INDEX(Calculations!$BB$4:$BB$310,MATCH(LARGE(Calculations!$BE$4:$BE$310,37),Calculations!$BE$4:$BE$310,0)),""))</f>
        <v/>
      </c>
      <c r="C97" s="2" t="str">
        <f t="array" ref="C97">IF(LARGE(Calculations!$BE$4:$BE$310,37)&lt;0,"",IFERROR(INDEX(Calculations!$BC$4:$BC$310,MATCH(LARGE(Calculations!$BE$4:$BE$310,37),Calculations!$BE$4:$BE$310,0)),""))</f>
        <v/>
      </c>
      <c r="D97" s="2" t="str">
        <f t="array" ref="D97">IF(LARGE(Calculations!$BE$4:$BE$310,37)&lt;0,"",IFERROR(INDEX(Calculations!$BD$4:$BD$310,MATCH(LARGE(Calculations!$BE$4:$BE$310,37),Calculations!$BE$4:$BE$310,0)),""))</f>
        <v/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>
      <c r="A98" s="2" t="str">
        <f t="array" ref="A98">IF(LARGE(Calculations!$BE$4:$BE$310,38)&lt;0,"",IFERROR(INDEX(Calculations!$BA$4:$BA$310,MATCH(LARGE(Calculations!$BE$4:$BE$310,38),Calculations!$BE$4:$BE$310,0)),""))</f>
        <v/>
      </c>
      <c r="B98" s="2" t="str">
        <f t="array" ref="B98">IF(LARGE(Calculations!$BE$4:$BE$310,38)&lt;0,"",IFERROR(INDEX(Calculations!$BB$4:$BB$310,MATCH(LARGE(Calculations!$BE$4:$BE$310,38),Calculations!$BE$4:$BE$310,0)),""))</f>
        <v/>
      </c>
      <c r="C98" s="2" t="str">
        <f t="array" ref="C98">IF(LARGE(Calculations!$BE$4:$BE$310,38)&lt;0,"",IFERROR(INDEX(Calculations!$BC$4:$BC$310,MATCH(LARGE(Calculations!$BE$4:$BE$310,38),Calculations!$BE$4:$BE$310,0)),""))</f>
        <v/>
      </c>
      <c r="D98" s="2" t="str">
        <f t="array" ref="D98">IF(LARGE(Calculations!$BE$4:$BE$310,38)&lt;0,"",IFERROR(INDEX(Calculations!$BD$4:$BD$310,MATCH(LARGE(Calculations!$BE$4:$BE$310,38),Calculations!$BE$4:$BE$310,0)),""))</f>
        <v/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>
      <c r="A99" s="2" t="str">
        <f t="array" ref="A99">IF(LARGE(Calculations!$BE$4:$BE$310,39)&lt;0,"",IFERROR(INDEX(Calculations!$BA$4:$BA$310,MATCH(LARGE(Calculations!$BE$4:$BE$310,39),Calculations!$BE$4:$BE$310,0)),""))</f>
        <v/>
      </c>
      <c r="B99" s="2" t="str">
        <f t="array" ref="B99">IF(LARGE(Calculations!$BE$4:$BE$310,39)&lt;0,"",IFERROR(INDEX(Calculations!$BB$4:$BB$310,MATCH(LARGE(Calculations!$BE$4:$BE$310,39),Calculations!$BE$4:$BE$310,0)),""))</f>
        <v/>
      </c>
      <c r="C99" s="2" t="str">
        <f t="array" ref="C99">IF(LARGE(Calculations!$BE$4:$BE$310,39)&lt;0,"",IFERROR(INDEX(Calculations!$BC$4:$BC$310,MATCH(LARGE(Calculations!$BE$4:$BE$310,39),Calculations!$BE$4:$BE$310,0)),""))</f>
        <v/>
      </c>
      <c r="D99" s="2" t="str">
        <f t="array" ref="D99">IF(LARGE(Calculations!$BE$4:$BE$310,39)&lt;0,"",IFERROR(INDEX(Calculations!$BD$4:$BD$310,MATCH(LARGE(Calculations!$BE$4:$BE$310,39),Calculations!$BE$4:$BE$310,0)),""))</f>
        <v/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>
      <c r="A100" s="2" t="str">
        <f t="array" ref="A100">IF(LARGE(Calculations!$BE$4:$BE$310,40)&lt;0,"",IFERROR(INDEX(Calculations!$BA$4:$BA$310,MATCH(LARGE(Calculations!$BE$4:$BE$310,40),Calculations!$BE$4:$BE$310,0)),""))</f>
        <v/>
      </c>
      <c r="B100" s="2" t="str">
        <f t="array" ref="B100">IF(LARGE(Calculations!$BE$4:$BE$310,40)&lt;0,"",IFERROR(INDEX(Calculations!$BB$4:$BB$310,MATCH(LARGE(Calculations!$BE$4:$BE$310,40),Calculations!$BE$4:$BE$310,0)),""))</f>
        <v/>
      </c>
      <c r="C100" s="2" t="str">
        <f t="array" ref="C100">IF(LARGE(Calculations!$BE$4:$BE$310,40)&lt;0,"",IFERROR(INDEX(Calculations!$BC$4:$BC$310,MATCH(LARGE(Calculations!$BE$4:$BE$310,40),Calculations!$BE$4:$BE$310,0)),""))</f>
        <v/>
      </c>
      <c r="D100" s="2" t="str">
        <f t="array" ref="D100">IF(LARGE(Calculations!$BE$4:$BE$310,40)&lt;0,"",IFERROR(INDEX(Calculations!$BD$4:$BD$310,MATCH(LARGE(Calculations!$BE$4:$BE$310,40),Calculations!$BE$4:$BE$310,0)),""))</f>
        <v/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10">
    <mergeCell ref="A1:K1"/>
    <mergeCell ref="A2:K2"/>
    <mergeCell ref="A6:D6"/>
    <mergeCell ref="F6:I6"/>
    <mergeCell ref="A12:D12"/>
    <mergeCell ref="F23:I23"/>
    <mergeCell ref="A41:D41"/>
    <mergeCell ref="F41:I41"/>
    <mergeCell ref="A59:D59"/>
    <mergeCell ref="A84:D84"/>
  </mergeCells>
  <pageMargins left="0.7" right="0.7" top="0.75" bottom="0.75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000"/>
  <sheetViews>
    <sheetView showGridLines="0" zoomScaleNormal="100" workbookViewId="0">
      <selection sqref="A1:AF1"/>
    </sheetView>
  </sheetViews>
  <sheetFormatPr defaultColWidth="12.59765625" defaultRowHeight="14.25"/>
  <cols>
    <col min="1" max="2" width="23.73046875" customWidth="1"/>
    <col min="3" max="52" width="9" customWidth="1"/>
  </cols>
  <sheetData>
    <row r="1" spans="1:54" ht="25.5" customHeight="1">
      <c r="A1" s="42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54" ht="31.5" customHeight="1">
      <c r="A2" s="43" t="s">
        <v>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54" ht="13.5" customHeight="1"/>
    <row r="4" spans="1:54" ht="13.5" customHeight="1">
      <c r="A4" s="19" t="s">
        <v>48</v>
      </c>
      <c r="B4" s="19" t="s">
        <v>49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20" t="s">
        <v>50</v>
      </c>
      <c r="BB4" s="20" t="s">
        <v>51</v>
      </c>
    </row>
    <row r="5" spans="1:54" ht="13.5" customHeight="1">
      <c r="A5" s="21" t="s">
        <v>52</v>
      </c>
      <c r="B5" s="21" t="s">
        <v>53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>
        <f t="shared" ref="BA5:BA68" si="0">COUNTIF(C5:AZ5,"&lt;&gt;")</f>
        <v>0</v>
      </c>
      <c r="BB5" s="23">
        <f t="shared" ref="BB5:BB68" si="1">IF(BA5=1,1,0)</f>
        <v>0</v>
      </c>
    </row>
    <row r="6" spans="1:54" ht="13.5" customHeight="1">
      <c r="A6" s="21" t="s">
        <v>54</v>
      </c>
      <c r="B6" s="21" t="s">
        <v>55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3">
        <f t="shared" si="0"/>
        <v>0</v>
      </c>
      <c r="BB6" s="23">
        <f t="shared" si="1"/>
        <v>0</v>
      </c>
    </row>
    <row r="7" spans="1:54" ht="13.5" customHeight="1">
      <c r="A7" s="21" t="s">
        <v>56</v>
      </c>
      <c r="B7" s="21" t="s">
        <v>57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>
        <f t="shared" si="0"/>
        <v>0</v>
      </c>
      <c r="BB7" s="23">
        <f t="shared" si="1"/>
        <v>0</v>
      </c>
    </row>
    <row r="8" spans="1:54" ht="13.5" customHeight="1">
      <c r="A8" s="21" t="s">
        <v>58</v>
      </c>
      <c r="B8" s="21" t="s">
        <v>59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3">
        <f t="shared" si="0"/>
        <v>0</v>
      </c>
      <c r="BB8" s="23">
        <f t="shared" si="1"/>
        <v>0</v>
      </c>
    </row>
    <row r="9" spans="1:54" ht="13.5" customHeight="1">
      <c r="A9" s="21" t="s">
        <v>60</v>
      </c>
      <c r="B9" s="21" t="s">
        <v>61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3">
        <f t="shared" si="0"/>
        <v>0</v>
      </c>
      <c r="BB9" s="23">
        <f t="shared" si="1"/>
        <v>0</v>
      </c>
    </row>
    <row r="10" spans="1:54" ht="13.5" customHeight="1">
      <c r="A10" s="21" t="s">
        <v>62</v>
      </c>
      <c r="B10" s="21" t="s">
        <v>63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3">
        <f t="shared" si="0"/>
        <v>0</v>
      </c>
      <c r="BB10" s="23">
        <f t="shared" si="1"/>
        <v>0</v>
      </c>
    </row>
    <row r="11" spans="1:54" ht="13.5" customHeight="1">
      <c r="A11" s="21" t="s">
        <v>64</v>
      </c>
      <c r="B11" s="21" t="s">
        <v>65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>
        <f t="shared" si="0"/>
        <v>0</v>
      </c>
      <c r="BB11" s="23">
        <f t="shared" si="1"/>
        <v>0</v>
      </c>
    </row>
    <row r="12" spans="1:54" ht="13.5" customHeight="1">
      <c r="A12" s="21" t="s">
        <v>66</v>
      </c>
      <c r="B12" s="21" t="s">
        <v>67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">
        <f t="shared" si="0"/>
        <v>0</v>
      </c>
      <c r="BB12" s="23">
        <f t="shared" si="1"/>
        <v>0</v>
      </c>
    </row>
    <row r="13" spans="1:54" ht="13.5" customHeight="1">
      <c r="A13" s="21" t="s">
        <v>68</v>
      </c>
      <c r="B13" s="21" t="s">
        <v>69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3">
        <f t="shared" si="0"/>
        <v>0</v>
      </c>
      <c r="BB13" s="23">
        <f t="shared" si="1"/>
        <v>0</v>
      </c>
    </row>
    <row r="14" spans="1:54" ht="13.5" customHeight="1">
      <c r="A14" s="21" t="s">
        <v>70</v>
      </c>
      <c r="B14" s="21" t="s">
        <v>71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3">
        <f t="shared" si="0"/>
        <v>0</v>
      </c>
      <c r="BB14" s="23">
        <f t="shared" si="1"/>
        <v>0</v>
      </c>
    </row>
    <row r="15" spans="1:54" ht="13.5" customHeight="1">
      <c r="A15" s="21" t="s">
        <v>72</v>
      </c>
      <c r="B15" s="21" t="s">
        <v>73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>
        <f t="shared" si="0"/>
        <v>0</v>
      </c>
      <c r="BB15" s="23">
        <f t="shared" si="1"/>
        <v>0</v>
      </c>
    </row>
    <row r="16" spans="1:54" ht="13.5" customHeight="1">
      <c r="A16" s="21" t="s">
        <v>74</v>
      </c>
      <c r="B16" s="21" t="s">
        <v>75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3">
        <f t="shared" si="0"/>
        <v>0</v>
      </c>
      <c r="BB16" s="23">
        <f t="shared" si="1"/>
        <v>0</v>
      </c>
    </row>
    <row r="17" spans="1:54" ht="13.5" customHeight="1">
      <c r="A17" s="21" t="s">
        <v>76</v>
      </c>
      <c r="B17" s="21" t="s">
        <v>77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3">
        <f t="shared" si="0"/>
        <v>0</v>
      </c>
      <c r="BB17" s="23">
        <f t="shared" si="1"/>
        <v>0</v>
      </c>
    </row>
    <row r="18" spans="1:54" ht="13.5" customHeight="1">
      <c r="A18" s="21" t="s">
        <v>78</v>
      </c>
      <c r="B18" s="21" t="s">
        <v>79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>
        <f t="shared" si="0"/>
        <v>0</v>
      </c>
      <c r="BB18" s="23">
        <f t="shared" si="1"/>
        <v>0</v>
      </c>
    </row>
    <row r="19" spans="1:54" ht="13.5" customHeight="1">
      <c r="A19" s="21" t="s">
        <v>80</v>
      </c>
      <c r="B19" s="21" t="s">
        <v>81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3">
        <f t="shared" si="0"/>
        <v>0</v>
      </c>
      <c r="BB19" s="23">
        <f t="shared" si="1"/>
        <v>0</v>
      </c>
    </row>
    <row r="20" spans="1:54" ht="13.5" customHeight="1">
      <c r="A20" s="21" t="s">
        <v>82</v>
      </c>
      <c r="B20" s="21" t="s">
        <v>83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3">
        <f t="shared" si="0"/>
        <v>0</v>
      </c>
      <c r="BB20" s="23">
        <f t="shared" si="1"/>
        <v>0</v>
      </c>
    </row>
    <row r="21" spans="1:54" ht="13.5" customHeight="1">
      <c r="A21" s="21" t="s">
        <v>84</v>
      </c>
      <c r="B21" s="21" t="s">
        <v>85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3">
        <f t="shared" si="0"/>
        <v>0</v>
      </c>
      <c r="BB21" s="23">
        <f t="shared" si="1"/>
        <v>0</v>
      </c>
    </row>
    <row r="22" spans="1:54" ht="13.5" customHeight="1">
      <c r="A22" s="21" t="s">
        <v>86</v>
      </c>
      <c r="B22" s="21" t="s">
        <v>87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3">
        <f t="shared" si="0"/>
        <v>0</v>
      </c>
      <c r="BB22" s="23">
        <f t="shared" si="1"/>
        <v>0</v>
      </c>
    </row>
    <row r="23" spans="1:54" ht="13.5" customHeight="1">
      <c r="A23" s="21" t="s">
        <v>88</v>
      </c>
      <c r="B23" s="21" t="s">
        <v>89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3">
        <f t="shared" si="0"/>
        <v>0</v>
      </c>
      <c r="BB23" s="23">
        <f t="shared" si="1"/>
        <v>0</v>
      </c>
    </row>
    <row r="24" spans="1:54" ht="13.5" customHeight="1">
      <c r="A24" s="21" t="s">
        <v>90</v>
      </c>
      <c r="B24" s="21" t="s">
        <v>91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3">
        <f t="shared" si="0"/>
        <v>0</v>
      </c>
      <c r="BB24" s="23">
        <f t="shared" si="1"/>
        <v>0</v>
      </c>
    </row>
    <row r="25" spans="1:54" ht="13.5" customHeight="1">
      <c r="A25" s="21" t="s">
        <v>92</v>
      </c>
      <c r="B25" s="21" t="s">
        <v>93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3">
        <f t="shared" si="0"/>
        <v>0</v>
      </c>
      <c r="BB25" s="23">
        <f t="shared" si="1"/>
        <v>0</v>
      </c>
    </row>
    <row r="26" spans="1:54" ht="13.5" customHeight="1">
      <c r="A26" s="21" t="s">
        <v>94</v>
      </c>
      <c r="B26" s="21" t="s">
        <v>95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3">
        <f t="shared" si="0"/>
        <v>0</v>
      </c>
      <c r="BB26" s="23">
        <f t="shared" si="1"/>
        <v>0</v>
      </c>
    </row>
    <row r="27" spans="1:54" ht="13.5" customHeight="1">
      <c r="A27" s="21" t="s">
        <v>96</v>
      </c>
      <c r="B27" s="21" t="s">
        <v>97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3">
        <f t="shared" si="0"/>
        <v>0</v>
      </c>
      <c r="BB27" s="23">
        <f t="shared" si="1"/>
        <v>0</v>
      </c>
    </row>
    <row r="28" spans="1:54" ht="13.5" customHeight="1">
      <c r="A28" s="21" t="s">
        <v>98</v>
      </c>
      <c r="B28" s="21" t="s">
        <v>99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3">
        <f t="shared" si="0"/>
        <v>0</v>
      </c>
      <c r="BB28" s="23">
        <f t="shared" si="1"/>
        <v>0</v>
      </c>
    </row>
    <row r="29" spans="1:54" ht="13.5" customHeight="1">
      <c r="A29" s="21" t="s">
        <v>100</v>
      </c>
      <c r="B29" s="21" t="s">
        <v>101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>
        <f t="shared" si="0"/>
        <v>0</v>
      </c>
      <c r="BB29" s="23">
        <f t="shared" si="1"/>
        <v>0</v>
      </c>
    </row>
    <row r="30" spans="1:54" ht="13.5" customHeight="1">
      <c r="A30" s="21" t="s">
        <v>102</v>
      </c>
      <c r="B30" s="21" t="s">
        <v>103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>
        <f t="shared" si="0"/>
        <v>0</v>
      </c>
      <c r="BB30" s="23">
        <f t="shared" si="1"/>
        <v>0</v>
      </c>
    </row>
    <row r="31" spans="1:54" ht="13.5" customHeight="1">
      <c r="A31" s="21" t="s">
        <v>104</v>
      </c>
      <c r="B31" s="21" t="s">
        <v>105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3">
        <f t="shared" si="0"/>
        <v>0</v>
      </c>
      <c r="BB31" s="23">
        <f t="shared" si="1"/>
        <v>0</v>
      </c>
    </row>
    <row r="32" spans="1:54" ht="13.5" customHeight="1">
      <c r="A32" s="21" t="s">
        <v>106</v>
      </c>
      <c r="B32" s="21" t="s">
        <v>107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3">
        <f t="shared" si="0"/>
        <v>0</v>
      </c>
      <c r="BB32" s="23">
        <f t="shared" si="1"/>
        <v>0</v>
      </c>
    </row>
    <row r="33" spans="1:54" ht="13.5" customHeight="1">
      <c r="A33" s="21" t="s">
        <v>108</v>
      </c>
      <c r="B33" s="21" t="s">
        <v>109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3">
        <f t="shared" si="0"/>
        <v>0</v>
      </c>
      <c r="BB33" s="23">
        <f t="shared" si="1"/>
        <v>0</v>
      </c>
    </row>
    <row r="34" spans="1:54" ht="13.5" customHeight="1">
      <c r="A34" s="21" t="s">
        <v>110</v>
      </c>
      <c r="B34" s="21" t="s">
        <v>111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3">
        <f t="shared" si="0"/>
        <v>0</v>
      </c>
      <c r="BB34" s="23">
        <f t="shared" si="1"/>
        <v>0</v>
      </c>
    </row>
    <row r="35" spans="1:54" ht="13.5" customHeight="1">
      <c r="A35" s="21" t="s">
        <v>112</v>
      </c>
      <c r="B35" s="21" t="s">
        <v>113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3">
        <f t="shared" si="0"/>
        <v>0</v>
      </c>
      <c r="BB35" s="23">
        <f t="shared" si="1"/>
        <v>0</v>
      </c>
    </row>
    <row r="36" spans="1:54" ht="13.5" customHeight="1">
      <c r="A36" s="21" t="s">
        <v>114</v>
      </c>
      <c r="B36" s="21" t="s">
        <v>115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3">
        <f t="shared" si="0"/>
        <v>0</v>
      </c>
      <c r="BB36" s="23">
        <f t="shared" si="1"/>
        <v>0</v>
      </c>
    </row>
    <row r="37" spans="1:54" ht="13.5" customHeight="1">
      <c r="A37" s="21" t="s">
        <v>116</v>
      </c>
      <c r="B37" s="21" t="s">
        <v>117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3">
        <f t="shared" si="0"/>
        <v>0</v>
      </c>
      <c r="BB37" s="23">
        <f t="shared" si="1"/>
        <v>0</v>
      </c>
    </row>
    <row r="38" spans="1:54" ht="13.5" customHeight="1">
      <c r="A38" s="21" t="s">
        <v>118</v>
      </c>
      <c r="B38" s="21" t="s">
        <v>119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3">
        <f t="shared" si="0"/>
        <v>0</v>
      </c>
      <c r="BB38" s="23">
        <f t="shared" si="1"/>
        <v>0</v>
      </c>
    </row>
    <row r="39" spans="1:54" ht="13.5" customHeight="1">
      <c r="A39" s="21" t="s">
        <v>120</v>
      </c>
      <c r="B39" s="21" t="s">
        <v>121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3">
        <f t="shared" si="0"/>
        <v>0</v>
      </c>
      <c r="BB39" s="23">
        <f t="shared" si="1"/>
        <v>0</v>
      </c>
    </row>
    <row r="40" spans="1:54" ht="13.5" customHeight="1">
      <c r="A40" s="21" t="s">
        <v>122</v>
      </c>
      <c r="B40" s="21" t="s">
        <v>122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3">
        <f t="shared" si="0"/>
        <v>0</v>
      </c>
      <c r="BB40" s="23">
        <f t="shared" si="1"/>
        <v>0</v>
      </c>
    </row>
    <row r="41" spans="1:54" ht="13.5" customHeight="1">
      <c r="A41" s="21" t="s">
        <v>123</v>
      </c>
      <c r="B41" s="21" t="s">
        <v>123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3">
        <f t="shared" si="0"/>
        <v>0</v>
      </c>
      <c r="BB41" s="23">
        <f t="shared" si="1"/>
        <v>0</v>
      </c>
    </row>
    <row r="42" spans="1:54" ht="13.5" customHeight="1">
      <c r="A42" s="21" t="s">
        <v>124</v>
      </c>
      <c r="B42" s="21" t="s">
        <v>124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3">
        <f t="shared" si="0"/>
        <v>0</v>
      </c>
      <c r="BB42" s="23">
        <f t="shared" si="1"/>
        <v>0</v>
      </c>
    </row>
    <row r="43" spans="1:54" ht="13.5" customHeight="1">
      <c r="A43" s="21" t="s">
        <v>125</v>
      </c>
      <c r="B43" s="21" t="s">
        <v>126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3">
        <f t="shared" si="0"/>
        <v>0</v>
      </c>
      <c r="BB43" s="23">
        <f t="shared" si="1"/>
        <v>0</v>
      </c>
    </row>
    <row r="44" spans="1:54" ht="13.5" customHeight="1">
      <c r="A44" s="21" t="s">
        <v>127</v>
      </c>
      <c r="B44" s="21" t="s">
        <v>127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3">
        <f t="shared" si="0"/>
        <v>0</v>
      </c>
      <c r="BB44" s="23">
        <f t="shared" si="1"/>
        <v>0</v>
      </c>
    </row>
    <row r="45" spans="1:54" ht="13.5" customHeight="1">
      <c r="A45" s="21" t="s">
        <v>128</v>
      </c>
      <c r="B45" s="21" t="s">
        <v>129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3">
        <f t="shared" si="0"/>
        <v>0</v>
      </c>
      <c r="BB45" s="23">
        <f t="shared" si="1"/>
        <v>0</v>
      </c>
    </row>
    <row r="46" spans="1:54" ht="13.5" customHeight="1">
      <c r="A46" s="21" t="s">
        <v>130</v>
      </c>
      <c r="B46" s="21" t="s">
        <v>131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3">
        <f t="shared" si="0"/>
        <v>0</v>
      </c>
      <c r="BB46" s="23">
        <f t="shared" si="1"/>
        <v>0</v>
      </c>
    </row>
    <row r="47" spans="1:54" ht="13.5" customHeight="1">
      <c r="A47" s="21" t="s">
        <v>132</v>
      </c>
      <c r="B47" s="21" t="s">
        <v>133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3">
        <f t="shared" si="0"/>
        <v>0</v>
      </c>
      <c r="BB47" s="23">
        <f t="shared" si="1"/>
        <v>0</v>
      </c>
    </row>
    <row r="48" spans="1:54" ht="13.5" customHeight="1">
      <c r="A48" s="21" t="s">
        <v>134</v>
      </c>
      <c r="B48" s="21" t="s">
        <v>135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3">
        <f t="shared" si="0"/>
        <v>0</v>
      </c>
      <c r="BB48" s="23">
        <f t="shared" si="1"/>
        <v>0</v>
      </c>
    </row>
    <row r="49" spans="1:54" ht="13.5" customHeight="1">
      <c r="A49" s="21" t="s">
        <v>136</v>
      </c>
      <c r="B49" s="21" t="s">
        <v>137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3">
        <f t="shared" si="0"/>
        <v>0</v>
      </c>
      <c r="BB49" s="23">
        <f t="shared" si="1"/>
        <v>0</v>
      </c>
    </row>
    <row r="50" spans="1:54" ht="13.5" customHeight="1">
      <c r="A50" s="21" t="s">
        <v>138</v>
      </c>
      <c r="B50" s="21" t="s">
        <v>139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3">
        <f t="shared" si="0"/>
        <v>0</v>
      </c>
      <c r="BB50" s="23">
        <f t="shared" si="1"/>
        <v>0</v>
      </c>
    </row>
    <row r="51" spans="1:54" ht="13.5" customHeight="1">
      <c r="A51" s="21" t="s">
        <v>140</v>
      </c>
      <c r="B51" s="21" t="s">
        <v>141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3">
        <f t="shared" si="0"/>
        <v>0</v>
      </c>
      <c r="BB51" s="23">
        <f t="shared" si="1"/>
        <v>0</v>
      </c>
    </row>
    <row r="52" spans="1:54" ht="13.5" customHeight="1">
      <c r="A52" s="21" t="s">
        <v>142</v>
      </c>
      <c r="B52" s="21" t="s">
        <v>143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3">
        <f t="shared" si="0"/>
        <v>0</v>
      </c>
      <c r="BB52" s="23">
        <f t="shared" si="1"/>
        <v>0</v>
      </c>
    </row>
    <row r="53" spans="1:54" ht="13.5" customHeight="1">
      <c r="A53" s="21" t="s">
        <v>144</v>
      </c>
      <c r="B53" s="21" t="s">
        <v>145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3">
        <f t="shared" si="0"/>
        <v>0</v>
      </c>
      <c r="BB53" s="23">
        <f t="shared" si="1"/>
        <v>0</v>
      </c>
    </row>
    <row r="54" spans="1:54" ht="13.5" customHeight="1">
      <c r="A54" s="21" t="s">
        <v>146</v>
      </c>
      <c r="B54" s="21" t="s">
        <v>147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3">
        <f t="shared" si="0"/>
        <v>0</v>
      </c>
      <c r="BB54" s="23">
        <f t="shared" si="1"/>
        <v>0</v>
      </c>
    </row>
    <row r="55" spans="1:54" ht="13.5" customHeight="1">
      <c r="A55" s="21" t="s">
        <v>148</v>
      </c>
      <c r="B55" s="21" t="s">
        <v>149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3">
        <f t="shared" si="0"/>
        <v>0</v>
      </c>
      <c r="BB55" s="23">
        <f t="shared" si="1"/>
        <v>0</v>
      </c>
    </row>
    <row r="56" spans="1:54" ht="13.5" customHeight="1">
      <c r="A56" s="21" t="s">
        <v>150</v>
      </c>
      <c r="B56" s="21" t="s">
        <v>151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3">
        <f t="shared" si="0"/>
        <v>0</v>
      </c>
      <c r="BB56" s="23">
        <f t="shared" si="1"/>
        <v>0</v>
      </c>
    </row>
    <row r="57" spans="1:54" ht="13.5" customHeight="1">
      <c r="A57" s="21" t="s">
        <v>152</v>
      </c>
      <c r="B57" s="21" t="s">
        <v>153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3">
        <f t="shared" si="0"/>
        <v>0</v>
      </c>
      <c r="BB57" s="23">
        <f t="shared" si="1"/>
        <v>0</v>
      </c>
    </row>
    <row r="58" spans="1:54" ht="13.5" customHeight="1">
      <c r="A58" s="21" t="s">
        <v>154</v>
      </c>
      <c r="B58" s="21" t="s">
        <v>155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3">
        <f t="shared" si="0"/>
        <v>0</v>
      </c>
      <c r="BB58" s="23">
        <f t="shared" si="1"/>
        <v>0</v>
      </c>
    </row>
    <row r="59" spans="1:54" ht="13.5" customHeight="1">
      <c r="A59" s="21" t="s">
        <v>156</v>
      </c>
      <c r="B59" s="21" t="s">
        <v>157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3">
        <f t="shared" si="0"/>
        <v>0</v>
      </c>
      <c r="BB59" s="23">
        <f t="shared" si="1"/>
        <v>0</v>
      </c>
    </row>
    <row r="60" spans="1:54" ht="13.5" customHeight="1">
      <c r="A60" s="21" t="s">
        <v>158</v>
      </c>
      <c r="B60" s="21" t="s">
        <v>159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3">
        <f t="shared" si="0"/>
        <v>0</v>
      </c>
      <c r="BB60" s="23">
        <f t="shared" si="1"/>
        <v>0</v>
      </c>
    </row>
    <row r="61" spans="1:54" ht="13.5" customHeight="1">
      <c r="A61" s="21" t="s">
        <v>160</v>
      </c>
      <c r="B61" s="21" t="s">
        <v>161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3">
        <f t="shared" si="0"/>
        <v>0</v>
      </c>
      <c r="BB61" s="23">
        <f t="shared" si="1"/>
        <v>0</v>
      </c>
    </row>
    <row r="62" spans="1:54" ht="13.5" customHeight="1">
      <c r="A62" s="21" t="s">
        <v>162</v>
      </c>
      <c r="B62" s="21" t="s">
        <v>163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3">
        <f t="shared" si="0"/>
        <v>0</v>
      </c>
      <c r="BB62" s="23">
        <f t="shared" si="1"/>
        <v>0</v>
      </c>
    </row>
    <row r="63" spans="1:54" ht="13.5" customHeight="1">
      <c r="A63" s="21" t="s">
        <v>164</v>
      </c>
      <c r="B63" s="21" t="s">
        <v>165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3">
        <f t="shared" si="0"/>
        <v>0</v>
      </c>
      <c r="BB63" s="23">
        <f t="shared" si="1"/>
        <v>0</v>
      </c>
    </row>
    <row r="64" spans="1:54" ht="13.5" customHeight="1">
      <c r="A64" s="21" t="s">
        <v>166</v>
      </c>
      <c r="B64" s="21" t="s">
        <v>167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3">
        <f t="shared" si="0"/>
        <v>0</v>
      </c>
      <c r="BB64" s="23">
        <f t="shared" si="1"/>
        <v>0</v>
      </c>
    </row>
    <row r="65" spans="1:54" ht="13.5" customHeight="1">
      <c r="A65" s="21" t="s">
        <v>168</v>
      </c>
      <c r="B65" s="21" t="s">
        <v>169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3">
        <f t="shared" si="0"/>
        <v>0</v>
      </c>
      <c r="BB65" s="23">
        <f t="shared" si="1"/>
        <v>0</v>
      </c>
    </row>
    <row r="66" spans="1:54" ht="13.5" customHeight="1">
      <c r="A66" s="21" t="s">
        <v>170</v>
      </c>
      <c r="B66" s="21" t="s">
        <v>171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3">
        <f t="shared" si="0"/>
        <v>0</v>
      </c>
      <c r="BB66" s="23">
        <f t="shared" si="1"/>
        <v>0</v>
      </c>
    </row>
    <row r="67" spans="1:54" ht="13.5" customHeight="1">
      <c r="A67" s="21" t="s">
        <v>172</v>
      </c>
      <c r="B67" s="21" t="s">
        <v>173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3">
        <f t="shared" si="0"/>
        <v>0</v>
      </c>
      <c r="BB67" s="23">
        <f t="shared" si="1"/>
        <v>0</v>
      </c>
    </row>
    <row r="68" spans="1:54" ht="13.5" customHeight="1">
      <c r="A68" s="21" t="s">
        <v>174</v>
      </c>
      <c r="B68" s="21" t="s">
        <v>175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3">
        <f t="shared" si="0"/>
        <v>0</v>
      </c>
      <c r="BB68" s="23">
        <f t="shared" si="1"/>
        <v>0</v>
      </c>
    </row>
    <row r="69" spans="1:54" ht="13.5" customHeight="1">
      <c r="A69" s="21" t="s">
        <v>176</v>
      </c>
      <c r="B69" s="21" t="s">
        <v>177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3">
        <f t="shared" ref="BA69:BA132" si="2">COUNTIF(C69:AZ69,"&lt;&gt;")</f>
        <v>0</v>
      </c>
      <c r="BB69" s="23">
        <f t="shared" ref="BB69:BB132" si="3">IF(BA69=1,1,0)</f>
        <v>0</v>
      </c>
    </row>
    <row r="70" spans="1:54" ht="13.5" customHeight="1">
      <c r="A70" s="21" t="s">
        <v>178</v>
      </c>
      <c r="B70" s="21" t="s">
        <v>179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3">
        <f t="shared" si="2"/>
        <v>0</v>
      </c>
      <c r="BB70" s="23">
        <f t="shared" si="3"/>
        <v>0</v>
      </c>
    </row>
    <row r="71" spans="1:54" ht="13.5" customHeight="1">
      <c r="A71" s="21" t="s">
        <v>180</v>
      </c>
      <c r="B71" s="21" t="s">
        <v>181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3">
        <f t="shared" si="2"/>
        <v>0</v>
      </c>
      <c r="BB71" s="23">
        <f t="shared" si="3"/>
        <v>0</v>
      </c>
    </row>
    <row r="72" spans="1:54" ht="13.5" customHeight="1">
      <c r="A72" s="21" t="s">
        <v>182</v>
      </c>
      <c r="B72" s="21" t="s">
        <v>183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3">
        <f t="shared" si="2"/>
        <v>0</v>
      </c>
      <c r="BB72" s="23">
        <f t="shared" si="3"/>
        <v>0</v>
      </c>
    </row>
    <row r="73" spans="1:54" ht="13.5" customHeight="1">
      <c r="A73" s="21" t="s">
        <v>184</v>
      </c>
      <c r="B73" s="21" t="s">
        <v>185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3">
        <f t="shared" si="2"/>
        <v>0</v>
      </c>
      <c r="BB73" s="23">
        <f t="shared" si="3"/>
        <v>0</v>
      </c>
    </row>
    <row r="74" spans="1:54" ht="13.5" customHeight="1">
      <c r="A74" s="21" t="s">
        <v>186</v>
      </c>
      <c r="B74" s="21" t="s">
        <v>187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3">
        <f t="shared" si="2"/>
        <v>0</v>
      </c>
      <c r="BB74" s="23">
        <f t="shared" si="3"/>
        <v>0</v>
      </c>
    </row>
    <row r="75" spans="1:54" ht="13.5" customHeight="1">
      <c r="A75" s="21" t="s">
        <v>188</v>
      </c>
      <c r="B75" s="21" t="s">
        <v>189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3">
        <f t="shared" si="2"/>
        <v>0</v>
      </c>
      <c r="BB75" s="23">
        <f t="shared" si="3"/>
        <v>0</v>
      </c>
    </row>
    <row r="76" spans="1:54" ht="13.5" customHeight="1">
      <c r="A76" s="21" t="s">
        <v>190</v>
      </c>
      <c r="B76" s="21" t="s">
        <v>191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3">
        <f t="shared" si="2"/>
        <v>0</v>
      </c>
      <c r="BB76" s="23">
        <f t="shared" si="3"/>
        <v>0</v>
      </c>
    </row>
    <row r="77" spans="1:54" ht="13.5" customHeight="1">
      <c r="A77" s="21" t="s">
        <v>192</v>
      </c>
      <c r="B77" s="21" t="s">
        <v>193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3">
        <f t="shared" si="2"/>
        <v>0</v>
      </c>
      <c r="BB77" s="23">
        <f t="shared" si="3"/>
        <v>0</v>
      </c>
    </row>
    <row r="78" spans="1:54" ht="13.5" customHeight="1">
      <c r="A78" s="21" t="s">
        <v>194</v>
      </c>
      <c r="B78" s="21" t="s">
        <v>194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3">
        <f t="shared" si="2"/>
        <v>0</v>
      </c>
      <c r="BB78" s="23">
        <f t="shared" si="3"/>
        <v>0</v>
      </c>
    </row>
    <row r="79" spans="1:54" ht="13.5" customHeight="1">
      <c r="A79" s="21" t="s">
        <v>195</v>
      </c>
      <c r="B79" s="21" t="s">
        <v>196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3">
        <f t="shared" si="2"/>
        <v>0</v>
      </c>
      <c r="BB79" s="23">
        <f t="shared" si="3"/>
        <v>0</v>
      </c>
    </row>
    <row r="80" spans="1:54" ht="13.5" customHeight="1">
      <c r="A80" s="21" t="s">
        <v>197</v>
      </c>
      <c r="B80" s="21" t="s">
        <v>198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3">
        <f t="shared" si="2"/>
        <v>0</v>
      </c>
      <c r="BB80" s="23">
        <f t="shared" si="3"/>
        <v>0</v>
      </c>
    </row>
    <row r="81" spans="1:54" ht="13.5" customHeight="1">
      <c r="A81" s="21" t="s">
        <v>199</v>
      </c>
      <c r="B81" s="21" t="s">
        <v>200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3">
        <f t="shared" si="2"/>
        <v>0</v>
      </c>
      <c r="BB81" s="23">
        <f t="shared" si="3"/>
        <v>0</v>
      </c>
    </row>
    <row r="82" spans="1:54" ht="13.5" customHeight="1">
      <c r="A82" s="21" t="s">
        <v>201</v>
      </c>
      <c r="B82" s="21" t="s">
        <v>202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3">
        <f t="shared" si="2"/>
        <v>0</v>
      </c>
      <c r="BB82" s="23">
        <f t="shared" si="3"/>
        <v>0</v>
      </c>
    </row>
    <row r="83" spans="1:54" ht="13.5" customHeight="1">
      <c r="A83" s="21" t="s">
        <v>203</v>
      </c>
      <c r="B83" s="21" t="s">
        <v>204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3">
        <f t="shared" si="2"/>
        <v>0</v>
      </c>
      <c r="BB83" s="23">
        <f t="shared" si="3"/>
        <v>0</v>
      </c>
    </row>
    <row r="84" spans="1:54" ht="13.5" customHeight="1">
      <c r="A84" s="21" t="s">
        <v>205</v>
      </c>
      <c r="B84" s="21" t="s">
        <v>206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3">
        <f t="shared" si="2"/>
        <v>0</v>
      </c>
      <c r="BB84" s="23">
        <f t="shared" si="3"/>
        <v>0</v>
      </c>
    </row>
    <row r="85" spans="1:54" ht="13.5" customHeight="1">
      <c r="A85" s="21" t="s">
        <v>207</v>
      </c>
      <c r="B85" s="21" t="s">
        <v>208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3">
        <f t="shared" si="2"/>
        <v>0</v>
      </c>
      <c r="BB85" s="23">
        <f t="shared" si="3"/>
        <v>0</v>
      </c>
    </row>
    <row r="86" spans="1:54" ht="13.5" customHeight="1">
      <c r="A86" s="21" t="s">
        <v>209</v>
      </c>
      <c r="B86" s="21" t="s">
        <v>210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3">
        <f t="shared" si="2"/>
        <v>0</v>
      </c>
      <c r="BB86" s="23">
        <f t="shared" si="3"/>
        <v>0</v>
      </c>
    </row>
    <row r="87" spans="1:54" ht="13.5" customHeight="1">
      <c r="A87" s="21" t="s">
        <v>211</v>
      </c>
      <c r="B87" s="21" t="s">
        <v>212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3">
        <f t="shared" si="2"/>
        <v>0</v>
      </c>
      <c r="BB87" s="23">
        <f t="shared" si="3"/>
        <v>0</v>
      </c>
    </row>
    <row r="88" spans="1:54" ht="13.5" customHeight="1">
      <c r="A88" s="21" t="s">
        <v>213</v>
      </c>
      <c r="B88" s="21" t="s">
        <v>214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3">
        <f t="shared" si="2"/>
        <v>0</v>
      </c>
      <c r="BB88" s="23">
        <f t="shared" si="3"/>
        <v>0</v>
      </c>
    </row>
    <row r="89" spans="1:54" ht="13.5" customHeight="1">
      <c r="A89" s="21" t="s">
        <v>215</v>
      </c>
      <c r="B89" s="21" t="s">
        <v>216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3">
        <f t="shared" si="2"/>
        <v>0</v>
      </c>
      <c r="BB89" s="23">
        <f t="shared" si="3"/>
        <v>0</v>
      </c>
    </row>
    <row r="90" spans="1:54" ht="13.5" customHeight="1">
      <c r="A90" s="21" t="s">
        <v>217</v>
      </c>
      <c r="B90" s="21" t="s">
        <v>218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3">
        <f t="shared" si="2"/>
        <v>0</v>
      </c>
      <c r="BB90" s="23">
        <f t="shared" si="3"/>
        <v>0</v>
      </c>
    </row>
    <row r="91" spans="1:54" ht="13.5" customHeight="1">
      <c r="A91" s="21" t="s">
        <v>219</v>
      </c>
      <c r="B91" s="21" t="s">
        <v>220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3">
        <f t="shared" si="2"/>
        <v>0</v>
      </c>
      <c r="BB91" s="23">
        <f t="shared" si="3"/>
        <v>0</v>
      </c>
    </row>
    <row r="92" spans="1:54" ht="13.5" customHeight="1">
      <c r="A92" s="21" t="s">
        <v>221</v>
      </c>
      <c r="B92" s="21" t="s">
        <v>222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3">
        <f t="shared" si="2"/>
        <v>0</v>
      </c>
      <c r="BB92" s="23">
        <f t="shared" si="3"/>
        <v>0</v>
      </c>
    </row>
    <row r="93" spans="1:54" ht="13.5" customHeight="1">
      <c r="A93" s="21" t="s">
        <v>223</v>
      </c>
      <c r="B93" s="21" t="s">
        <v>224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3">
        <f t="shared" si="2"/>
        <v>0</v>
      </c>
      <c r="BB93" s="23">
        <f t="shared" si="3"/>
        <v>0</v>
      </c>
    </row>
    <row r="94" spans="1:54" ht="13.5" customHeight="1">
      <c r="A94" s="21" t="s">
        <v>225</v>
      </c>
      <c r="B94" s="21" t="s">
        <v>226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3">
        <f t="shared" si="2"/>
        <v>0</v>
      </c>
      <c r="BB94" s="23">
        <f t="shared" si="3"/>
        <v>0</v>
      </c>
    </row>
    <row r="95" spans="1:54" ht="13.5" customHeight="1">
      <c r="A95" s="21" t="s">
        <v>227</v>
      </c>
      <c r="B95" s="21" t="s">
        <v>228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3">
        <f t="shared" si="2"/>
        <v>0</v>
      </c>
      <c r="BB95" s="23">
        <f t="shared" si="3"/>
        <v>0</v>
      </c>
    </row>
    <row r="96" spans="1:54" ht="13.5" customHeight="1">
      <c r="A96" s="21" t="s">
        <v>229</v>
      </c>
      <c r="B96" s="21" t="s">
        <v>230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3">
        <f t="shared" si="2"/>
        <v>0</v>
      </c>
      <c r="BB96" s="23">
        <f t="shared" si="3"/>
        <v>0</v>
      </c>
    </row>
    <row r="97" spans="1:54" ht="13.5" customHeight="1">
      <c r="A97" s="21" t="s">
        <v>231</v>
      </c>
      <c r="B97" s="21" t="s">
        <v>232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3">
        <f t="shared" si="2"/>
        <v>0</v>
      </c>
      <c r="BB97" s="23">
        <f t="shared" si="3"/>
        <v>0</v>
      </c>
    </row>
    <row r="98" spans="1:54" ht="13.5" customHeight="1">
      <c r="A98" s="21" t="s">
        <v>233</v>
      </c>
      <c r="B98" s="21" t="s">
        <v>234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3">
        <f t="shared" si="2"/>
        <v>0</v>
      </c>
      <c r="BB98" s="23">
        <f t="shared" si="3"/>
        <v>0</v>
      </c>
    </row>
    <row r="99" spans="1:54" ht="13.5" customHeight="1">
      <c r="A99" s="21" t="s">
        <v>235</v>
      </c>
      <c r="B99" s="21" t="s">
        <v>236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3">
        <f t="shared" si="2"/>
        <v>0</v>
      </c>
      <c r="BB99" s="23">
        <f t="shared" si="3"/>
        <v>0</v>
      </c>
    </row>
    <row r="100" spans="1:54" ht="13.5" customHeight="1">
      <c r="A100" s="21" t="s">
        <v>237</v>
      </c>
      <c r="B100" s="21" t="s">
        <v>238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3">
        <f t="shared" si="2"/>
        <v>0</v>
      </c>
      <c r="BB100" s="23">
        <f t="shared" si="3"/>
        <v>0</v>
      </c>
    </row>
    <row r="101" spans="1:54" ht="13.5" customHeight="1">
      <c r="A101" s="21" t="s">
        <v>239</v>
      </c>
      <c r="B101" s="21" t="s">
        <v>240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3">
        <f t="shared" si="2"/>
        <v>0</v>
      </c>
      <c r="BB101" s="23">
        <f t="shared" si="3"/>
        <v>0</v>
      </c>
    </row>
    <row r="102" spans="1:54" ht="13.5" customHeight="1">
      <c r="A102" s="21" t="s">
        <v>241</v>
      </c>
      <c r="B102" s="21" t="s">
        <v>242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3">
        <f t="shared" si="2"/>
        <v>0</v>
      </c>
      <c r="BB102" s="23">
        <f t="shared" si="3"/>
        <v>0</v>
      </c>
    </row>
    <row r="103" spans="1:54" ht="13.5" customHeight="1">
      <c r="A103" s="21" t="s">
        <v>243</v>
      </c>
      <c r="B103" s="21" t="s">
        <v>244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3">
        <f t="shared" si="2"/>
        <v>0</v>
      </c>
      <c r="BB103" s="23">
        <f t="shared" si="3"/>
        <v>0</v>
      </c>
    </row>
    <row r="104" spans="1:54" ht="13.5" customHeight="1">
      <c r="A104" s="21" t="s">
        <v>245</v>
      </c>
      <c r="B104" s="21" t="s">
        <v>246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3">
        <f t="shared" si="2"/>
        <v>0</v>
      </c>
      <c r="BB104" s="23">
        <f t="shared" si="3"/>
        <v>0</v>
      </c>
    </row>
    <row r="105" spans="1:54" ht="13.5" customHeight="1">
      <c r="A105" s="21" t="s">
        <v>247</v>
      </c>
      <c r="B105" s="21" t="s">
        <v>248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3">
        <f t="shared" si="2"/>
        <v>0</v>
      </c>
      <c r="BB105" s="23">
        <f t="shared" si="3"/>
        <v>0</v>
      </c>
    </row>
    <row r="106" spans="1:54" ht="13.5" customHeight="1">
      <c r="A106" s="21" t="s">
        <v>249</v>
      </c>
      <c r="B106" s="21" t="s">
        <v>250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3">
        <f t="shared" si="2"/>
        <v>0</v>
      </c>
      <c r="BB106" s="23">
        <f t="shared" si="3"/>
        <v>0</v>
      </c>
    </row>
    <row r="107" spans="1:54" ht="13.5" customHeight="1">
      <c r="A107" s="21" t="s">
        <v>45</v>
      </c>
      <c r="B107" s="21" t="s">
        <v>251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3">
        <f t="shared" si="2"/>
        <v>0</v>
      </c>
      <c r="BB107" s="23">
        <f t="shared" si="3"/>
        <v>0</v>
      </c>
    </row>
    <row r="108" spans="1:54" ht="13.5" customHeight="1">
      <c r="A108" s="21" t="s">
        <v>252</v>
      </c>
      <c r="B108" s="21" t="s">
        <v>253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3">
        <f t="shared" si="2"/>
        <v>0</v>
      </c>
      <c r="BB108" s="23">
        <f t="shared" si="3"/>
        <v>0</v>
      </c>
    </row>
    <row r="109" spans="1:54" ht="13.5" customHeight="1">
      <c r="A109" s="21" t="s">
        <v>254</v>
      </c>
      <c r="B109" s="21" t="s">
        <v>255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3">
        <f t="shared" si="2"/>
        <v>0</v>
      </c>
      <c r="BB109" s="23">
        <f t="shared" si="3"/>
        <v>0</v>
      </c>
    </row>
    <row r="110" spans="1:54" ht="13.5" customHeight="1">
      <c r="A110" s="21" t="s">
        <v>256</v>
      </c>
      <c r="B110" s="21" t="s">
        <v>257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3">
        <f t="shared" si="2"/>
        <v>0</v>
      </c>
      <c r="BB110" s="23">
        <f t="shared" si="3"/>
        <v>0</v>
      </c>
    </row>
    <row r="111" spans="1:54" ht="13.5" customHeight="1">
      <c r="A111" s="21" t="s">
        <v>258</v>
      </c>
      <c r="B111" s="21" t="s">
        <v>259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3">
        <f t="shared" si="2"/>
        <v>0</v>
      </c>
      <c r="BB111" s="23">
        <f t="shared" si="3"/>
        <v>0</v>
      </c>
    </row>
    <row r="112" spans="1:54" ht="13.5" customHeight="1">
      <c r="A112" s="21" t="s">
        <v>260</v>
      </c>
      <c r="B112" s="21" t="s">
        <v>261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3">
        <f t="shared" si="2"/>
        <v>0</v>
      </c>
      <c r="BB112" s="23">
        <f t="shared" si="3"/>
        <v>0</v>
      </c>
    </row>
    <row r="113" spans="1:54" ht="13.5" customHeight="1">
      <c r="A113" s="21" t="s">
        <v>262</v>
      </c>
      <c r="B113" s="21" t="s">
        <v>263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3">
        <f t="shared" si="2"/>
        <v>0</v>
      </c>
      <c r="BB113" s="23">
        <f t="shared" si="3"/>
        <v>0</v>
      </c>
    </row>
    <row r="114" spans="1:54" ht="13.5" customHeight="1">
      <c r="A114" s="21" t="s">
        <v>264</v>
      </c>
      <c r="B114" s="21" t="s">
        <v>265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3">
        <f t="shared" si="2"/>
        <v>0</v>
      </c>
      <c r="BB114" s="23">
        <f t="shared" si="3"/>
        <v>0</v>
      </c>
    </row>
    <row r="115" spans="1:54" ht="13.5" customHeight="1">
      <c r="A115" s="21" t="s">
        <v>266</v>
      </c>
      <c r="B115" s="21" t="s">
        <v>267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3">
        <f t="shared" si="2"/>
        <v>0</v>
      </c>
      <c r="BB115" s="23">
        <f t="shared" si="3"/>
        <v>0</v>
      </c>
    </row>
    <row r="116" spans="1:54" ht="13.5" customHeight="1">
      <c r="A116" s="21" t="s">
        <v>268</v>
      </c>
      <c r="B116" s="21" t="s">
        <v>269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3">
        <f t="shared" si="2"/>
        <v>0</v>
      </c>
      <c r="BB116" s="23">
        <f t="shared" si="3"/>
        <v>0</v>
      </c>
    </row>
    <row r="117" spans="1:54" ht="13.5" customHeight="1">
      <c r="A117" s="21" t="s">
        <v>270</v>
      </c>
      <c r="B117" s="21" t="s">
        <v>271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3">
        <f t="shared" si="2"/>
        <v>0</v>
      </c>
      <c r="BB117" s="23">
        <f t="shared" si="3"/>
        <v>0</v>
      </c>
    </row>
    <row r="118" spans="1:54" ht="13.5" customHeight="1">
      <c r="A118" s="21" t="s">
        <v>272</v>
      </c>
      <c r="B118" s="21" t="s">
        <v>273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3">
        <f t="shared" si="2"/>
        <v>0</v>
      </c>
      <c r="BB118" s="23">
        <f t="shared" si="3"/>
        <v>0</v>
      </c>
    </row>
    <row r="119" spans="1:54" ht="13.5" customHeight="1">
      <c r="A119" s="21" t="s">
        <v>274</v>
      </c>
      <c r="B119" s="21" t="s">
        <v>275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3">
        <f t="shared" si="2"/>
        <v>0</v>
      </c>
      <c r="BB119" s="23">
        <f t="shared" si="3"/>
        <v>0</v>
      </c>
    </row>
    <row r="120" spans="1:54" ht="13.5" customHeight="1">
      <c r="A120" s="21" t="s">
        <v>276</v>
      </c>
      <c r="B120" s="21" t="s">
        <v>277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3">
        <f t="shared" si="2"/>
        <v>0</v>
      </c>
      <c r="BB120" s="23">
        <f t="shared" si="3"/>
        <v>0</v>
      </c>
    </row>
    <row r="121" spans="1:54" ht="13.5" customHeight="1">
      <c r="A121" s="21" t="s">
        <v>278</v>
      </c>
      <c r="B121" s="21" t="s">
        <v>279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3">
        <f t="shared" si="2"/>
        <v>0</v>
      </c>
      <c r="BB121" s="23">
        <f t="shared" si="3"/>
        <v>0</v>
      </c>
    </row>
    <row r="122" spans="1:54" ht="13.5" customHeight="1">
      <c r="A122" s="21" t="s">
        <v>280</v>
      </c>
      <c r="B122" s="21" t="s">
        <v>281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3">
        <f t="shared" si="2"/>
        <v>0</v>
      </c>
      <c r="BB122" s="23">
        <f t="shared" si="3"/>
        <v>0</v>
      </c>
    </row>
    <row r="123" spans="1:54" ht="13.5" customHeight="1">
      <c r="A123" s="21" t="s">
        <v>282</v>
      </c>
      <c r="B123" s="21" t="s">
        <v>283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3">
        <f t="shared" si="2"/>
        <v>0</v>
      </c>
      <c r="BB123" s="23">
        <f t="shared" si="3"/>
        <v>0</v>
      </c>
    </row>
    <row r="124" spans="1:54" ht="13.5" customHeight="1">
      <c r="A124" s="21" t="s">
        <v>284</v>
      </c>
      <c r="B124" s="21" t="s">
        <v>285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3">
        <f t="shared" si="2"/>
        <v>0</v>
      </c>
      <c r="BB124" s="23">
        <f t="shared" si="3"/>
        <v>0</v>
      </c>
    </row>
    <row r="125" spans="1:54" ht="13.5" customHeight="1">
      <c r="A125" s="21" t="s">
        <v>286</v>
      </c>
      <c r="B125" s="21" t="s">
        <v>287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3">
        <f t="shared" si="2"/>
        <v>0</v>
      </c>
      <c r="BB125" s="23">
        <f t="shared" si="3"/>
        <v>0</v>
      </c>
    </row>
    <row r="126" spans="1:54" ht="13.5" customHeight="1">
      <c r="A126" s="21" t="s">
        <v>288</v>
      </c>
      <c r="B126" s="21" t="s">
        <v>289</v>
      </c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3">
        <f t="shared" si="2"/>
        <v>0</v>
      </c>
      <c r="BB126" s="23">
        <f t="shared" si="3"/>
        <v>0</v>
      </c>
    </row>
    <row r="127" spans="1:54" ht="13.5" customHeight="1">
      <c r="A127" s="21" t="s">
        <v>290</v>
      </c>
      <c r="B127" s="21" t="s">
        <v>291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3">
        <f t="shared" si="2"/>
        <v>0</v>
      </c>
      <c r="BB127" s="23">
        <f t="shared" si="3"/>
        <v>0</v>
      </c>
    </row>
    <row r="128" spans="1:54" ht="13.5" customHeight="1">
      <c r="A128" s="21" t="s">
        <v>292</v>
      </c>
      <c r="B128" s="21" t="s">
        <v>293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3">
        <f t="shared" si="2"/>
        <v>0</v>
      </c>
      <c r="BB128" s="23">
        <f t="shared" si="3"/>
        <v>0</v>
      </c>
    </row>
    <row r="129" spans="1:54" ht="13.5" customHeight="1">
      <c r="A129" s="21" t="s">
        <v>294</v>
      </c>
      <c r="B129" s="21" t="s">
        <v>295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3">
        <f t="shared" si="2"/>
        <v>0</v>
      </c>
      <c r="BB129" s="23">
        <f t="shared" si="3"/>
        <v>0</v>
      </c>
    </row>
    <row r="130" spans="1:54" ht="13.5" customHeight="1">
      <c r="A130" s="21" t="s">
        <v>296</v>
      </c>
      <c r="B130" s="21" t="s">
        <v>297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3">
        <f t="shared" si="2"/>
        <v>0</v>
      </c>
      <c r="BB130" s="23">
        <f t="shared" si="3"/>
        <v>0</v>
      </c>
    </row>
    <row r="131" spans="1:54" ht="13.5" customHeight="1">
      <c r="A131" s="21" t="s">
        <v>298</v>
      </c>
      <c r="B131" s="21" t="s">
        <v>299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3">
        <f t="shared" si="2"/>
        <v>0</v>
      </c>
      <c r="BB131" s="23">
        <f t="shared" si="3"/>
        <v>0</v>
      </c>
    </row>
    <row r="132" spans="1:54" ht="13.5" customHeight="1">
      <c r="A132" s="21" t="s">
        <v>300</v>
      </c>
      <c r="B132" s="21" t="s">
        <v>301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3">
        <f t="shared" si="2"/>
        <v>0</v>
      </c>
      <c r="BB132" s="23">
        <f t="shared" si="3"/>
        <v>0</v>
      </c>
    </row>
    <row r="133" spans="1:54" ht="13.5" customHeight="1">
      <c r="A133" s="21" t="s">
        <v>302</v>
      </c>
      <c r="B133" s="21" t="s">
        <v>303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3">
        <f t="shared" ref="BA133:BA196" si="4">COUNTIF(C133:AZ133,"&lt;&gt;")</f>
        <v>0</v>
      </c>
      <c r="BB133" s="23">
        <f t="shared" ref="BB133:BB196" si="5">IF(BA133=1,1,0)</f>
        <v>0</v>
      </c>
    </row>
    <row r="134" spans="1:54" ht="13.5" customHeight="1">
      <c r="A134" s="21" t="s">
        <v>304</v>
      </c>
      <c r="B134" s="21" t="s">
        <v>305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3">
        <f t="shared" si="4"/>
        <v>0</v>
      </c>
      <c r="BB134" s="23">
        <f t="shared" si="5"/>
        <v>0</v>
      </c>
    </row>
    <row r="135" spans="1:54" ht="13.5" customHeight="1">
      <c r="A135" s="21" t="s">
        <v>306</v>
      </c>
      <c r="B135" s="21" t="s">
        <v>307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3">
        <f t="shared" si="4"/>
        <v>0</v>
      </c>
      <c r="BB135" s="23">
        <f t="shared" si="5"/>
        <v>0</v>
      </c>
    </row>
    <row r="136" spans="1:54" ht="13.5" customHeight="1">
      <c r="A136" s="21" t="s">
        <v>308</v>
      </c>
      <c r="B136" s="21" t="s">
        <v>309</v>
      </c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3">
        <f t="shared" si="4"/>
        <v>0</v>
      </c>
      <c r="BB136" s="23">
        <f t="shared" si="5"/>
        <v>0</v>
      </c>
    </row>
    <row r="137" spans="1:54" ht="13.5" customHeight="1">
      <c r="A137" s="21" t="s">
        <v>310</v>
      </c>
      <c r="B137" s="21" t="s">
        <v>311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3">
        <f t="shared" si="4"/>
        <v>0</v>
      </c>
      <c r="BB137" s="23">
        <f t="shared" si="5"/>
        <v>0</v>
      </c>
    </row>
    <row r="138" spans="1:54" ht="13.5" customHeight="1">
      <c r="A138" s="21" t="s">
        <v>312</v>
      </c>
      <c r="B138" s="21" t="s">
        <v>313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3">
        <f t="shared" si="4"/>
        <v>0</v>
      </c>
      <c r="BB138" s="23">
        <f t="shared" si="5"/>
        <v>0</v>
      </c>
    </row>
    <row r="139" spans="1:54" ht="13.5" customHeight="1">
      <c r="A139" s="21" t="s">
        <v>314</v>
      </c>
      <c r="B139" s="21" t="s">
        <v>315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3">
        <f t="shared" si="4"/>
        <v>0</v>
      </c>
      <c r="BB139" s="23">
        <f t="shared" si="5"/>
        <v>0</v>
      </c>
    </row>
    <row r="140" spans="1:54" ht="13.5" customHeight="1">
      <c r="A140" s="21" t="s">
        <v>316</v>
      </c>
      <c r="B140" s="21" t="s">
        <v>317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3">
        <f t="shared" si="4"/>
        <v>0</v>
      </c>
      <c r="BB140" s="23">
        <f t="shared" si="5"/>
        <v>0</v>
      </c>
    </row>
    <row r="141" spans="1:54" ht="13.5" customHeight="1">
      <c r="A141" s="21" t="s">
        <v>318</v>
      </c>
      <c r="B141" s="21" t="s">
        <v>319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3">
        <f t="shared" si="4"/>
        <v>0</v>
      </c>
      <c r="BB141" s="23">
        <f t="shared" si="5"/>
        <v>0</v>
      </c>
    </row>
    <row r="142" spans="1:54" ht="13.5" customHeight="1">
      <c r="A142" s="21" t="s">
        <v>320</v>
      </c>
      <c r="B142" s="21" t="s">
        <v>321</v>
      </c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3">
        <f t="shared" si="4"/>
        <v>0</v>
      </c>
      <c r="BB142" s="23">
        <f t="shared" si="5"/>
        <v>0</v>
      </c>
    </row>
    <row r="143" spans="1:54" ht="13.5" customHeight="1">
      <c r="A143" s="21" t="s">
        <v>322</v>
      </c>
      <c r="B143" s="21" t="s">
        <v>323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3">
        <f t="shared" si="4"/>
        <v>0</v>
      </c>
      <c r="BB143" s="23">
        <f t="shared" si="5"/>
        <v>0</v>
      </c>
    </row>
    <row r="144" spans="1:54" ht="13.5" customHeight="1">
      <c r="A144" s="21" t="s">
        <v>324</v>
      </c>
      <c r="B144" s="21" t="s">
        <v>325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3">
        <f t="shared" si="4"/>
        <v>0</v>
      </c>
      <c r="BB144" s="23">
        <f t="shared" si="5"/>
        <v>0</v>
      </c>
    </row>
    <row r="145" spans="1:54" ht="13.5" customHeight="1">
      <c r="A145" s="21" t="s">
        <v>326</v>
      </c>
      <c r="B145" s="21" t="s">
        <v>327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3">
        <f t="shared" si="4"/>
        <v>0</v>
      </c>
      <c r="BB145" s="23">
        <f t="shared" si="5"/>
        <v>0</v>
      </c>
    </row>
    <row r="146" spans="1:54" ht="13.5" customHeight="1">
      <c r="A146" s="21" t="s">
        <v>328</v>
      </c>
      <c r="B146" s="21" t="s">
        <v>329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3">
        <f t="shared" si="4"/>
        <v>0</v>
      </c>
      <c r="BB146" s="23">
        <f t="shared" si="5"/>
        <v>0</v>
      </c>
    </row>
    <row r="147" spans="1:54" ht="13.5" customHeight="1">
      <c r="A147" s="21" t="s">
        <v>330</v>
      </c>
      <c r="B147" s="21" t="s">
        <v>331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3">
        <f t="shared" si="4"/>
        <v>0</v>
      </c>
      <c r="BB147" s="23">
        <f t="shared" si="5"/>
        <v>0</v>
      </c>
    </row>
    <row r="148" spans="1:54" ht="13.5" customHeight="1">
      <c r="A148" s="21" t="s">
        <v>332</v>
      </c>
      <c r="B148" s="21" t="s">
        <v>333</v>
      </c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3">
        <f t="shared" si="4"/>
        <v>0</v>
      </c>
      <c r="BB148" s="23">
        <f t="shared" si="5"/>
        <v>0</v>
      </c>
    </row>
    <row r="149" spans="1:54" ht="13.5" customHeight="1">
      <c r="A149" s="21" t="s">
        <v>334</v>
      </c>
      <c r="B149" s="21" t="s">
        <v>335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3">
        <f t="shared" si="4"/>
        <v>0</v>
      </c>
      <c r="BB149" s="23">
        <f t="shared" si="5"/>
        <v>0</v>
      </c>
    </row>
    <row r="150" spans="1:54" ht="13.5" customHeight="1">
      <c r="A150" s="21" t="s">
        <v>336</v>
      </c>
      <c r="B150" s="21" t="s">
        <v>337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3">
        <f t="shared" si="4"/>
        <v>0</v>
      </c>
      <c r="BB150" s="23">
        <f t="shared" si="5"/>
        <v>0</v>
      </c>
    </row>
    <row r="151" spans="1:54" ht="13.5" customHeight="1">
      <c r="A151" s="21" t="s">
        <v>338</v>
      </c>
      <c r="B151" s="21" t="s">
        <v>339</v>
      </c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3">
        <f t="shared" si="4"/>
        <v>0</v>
      </c>
      <c r="BB151" s="23">
        <f t="shared" si="5"/>
        <v>0</v>
      </c>
    </row>
    <row r="152" spans="1:54" ht="13.5" customHeight="1">
      <c r="A152" s="21" t="s">
        <v>340</v>
      </c>
      <c r="B152" s="21" t="s">
        <v>341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3">
        <f t="shared" si="4"/>
        <v>0</v>
      </c>
      <c r="BB152" s="23">
        <f t="shared" si="5"/>
        <v>0</v>
      </c>
    </row>
    <row r="153" spans="1:54" ht="13.5" customHeight="1">
      <c r="A153" s="21" t="s">
        <v>342</v>
      </c>
      <c r="B153" s="21" t="s">
        <v>343</v>
      </c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3">
        <f t="shared" si="4"/>
        <v>0</v>
      </c>
      <c r="BB153" s="23">
        <f t="shared" si="5"/>
        <v>0</v>
      </c>
    </row>
    <row r="154" spans="1:54" ht="13.5" customHeight="1">
      <c r="A154" s="21" t="s">
        <v>344</v>
      </c>
      <c r="B154" s="21" t="s">
        <v>345</v>
      </c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3">
        <f t="shared" si="4"/>
        <v>0</v>
      </c>
      <c r="BB154" s="23">
        <f t="shared" si="5"/>
        <v>0</v>
      </c>
    </row>
    <row r="155" spans="1:54" ht="13.5" customHeight="1">
      <c r="A155" s="21" t="s">
        <v>346</v>
      </c>
      <c r="B155" s="21" t="s">
        <v>347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3">
        <f t="shared" si="4"/>
        <v>0</v>
      </c>
      <c r="BB155" s="23">
        <f t="shared" si="5"/>
        <v>0</v>
      </c>
    </row>
    <row r="156" spans="1:54" ht="13.5" customHeight="1">
      <c r="A156" s="21" t="s">
        <v>348</v>
      </c>
      <c r="B156" s="21" t="s">
        <v>349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3">
        <f t="shared" si="4"/>
        <v>0</v>
      </c>
      <c r="BB156" s="23">
        <f t="shared" si="5"/>
        <v>0</v>
      </c>
    </row>
    <row r="157" spans="1:54" ht="13.5" customHeight="1">
      <c r="A157" s="21" t="s">
        <v>350</v>
      </c>
      <c r="B157" s="21" t="s">
        <v>351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3">
        <f t="shared" si="4"/>
        <v>0</v>
      </c>
      <c r="BB157" s="23">
        <f t="shared" si="5"/>
        <v>0</v>
      </c>
    </row>
    <row r="158" spans="1:54" ht="13.5" customHeight="1">
      <c r="A158" s="21" t="s">
        <v>352</v>
      </c>
      <c r="B158" s="21" t="s">
        <v>353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3">
        <f t="shared" si="4"/>
        <v>0</v>
      </c>
      <c r="BB158" s="23">
        <f t="shared" si="5"/>
        <v>0</v>
      </c>
    </row>
    <row r="159" spans="1:54" ht="13.5" customHeight="1">
      <c r="A159" s="21" t="s">
        <v>354</v>
      </c>
      <c r="B159" s="21" t="s">
        <v>355</v>
      </c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3">
        <f t="shared" si="4"/>
        <v>0</v>
      </c>
      <c r="BB159" s="23">
        <f t="shared" si="5"/>
        <v>0</v>
      </c>
    </row>
    <row r="160" spans="1:54" ht="13.5" customHeight="1">
      <c r="A160" s="21" t="s">
        <v>356</v>
      </c>
      <c r="B160" s="21" t="s">
        <v>357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3">
        <f t="shared" si="4"/>
        <v>0</v>
      </c>
      <c r="BB160" s="23">
        <f t="shared" si="5"/>
        <v>0</v>
      </c>
    </row>
    <row r="161" spans="1:54" ht="13.5" customHeight="1">
      <c r="A161" s="21" t="s">
        <v>358</v>
      </c>
      <c r="B161" s="21" t="s">
        <v>359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3">
        <f t="shared" si="4"/>
        <v>0</v>
      </c>
      <c r="BB161" s="23">
        <f t="shared" si="5"/>
        <v>0</v>
      </c>
    </row>
    <row r="162" spans="1:54" ht="13.5" customHeight="1">
      <c r="A162" s="21" t="s">
        <v>360</v>
      </c>
      <c r="B162" s="21" t="s">
        <v>361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3">
        <f t="shared" si="4"/>
        <v>0</v>
      </c>
      <c r="BB162" s="23">
        <f t="shared" si="5"/>
        <v>0</v>
      </c>
    </row>
    <row r="163" spans="1:54" ht="13.5" customHeight="1">
      <c r="A163" s="21" t="s">
        <v>362</v>
      </c>
      <c r="B163" s="21" t="s">
        <v>363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3">
        <f t="shared" si="4"/>
        <v>0</v>
      </c>
      <c r="BB163" s="23">
        <f t="shared" si="5"/>
        <v>0</v>
      </c>
    </row>
    <row r="164" spans="1:54" ht="13.5" customHeight="1">
      <c r="A164" s="21" t="s">
        <v>364</v>
      </c>
      <c r="B164" s="21" t="s">
        <v>365</v>
      </c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3">
        <f t="shared" si="4"/>
        <v>0</v>
      </c>
      <c r="BB164" s="23">
        <f t="shared" si="5"/>
        <v>0</v>
      </c>
    </row>
    <row r="165" spans="1:54" ht="13.5" customHeight="1">
      <c r="A165" s="21" t="s">
        <v>366</v>
      </c>
      <c r="B165" s="21" t="s">
        <v>367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3">
        <f t="shared" si="4"/>
        <v>0</v>
      </c>
      <c r="BB165" s="23">
        <f t="shared" si="5"/>
        <v>0</v>
      </c>
    </row>
    <row r="166" spans="1:54" ht="13.5" customHeight="1">
      <c r="A166" s="21" t="s">
        <v>368</v>
      </c>
      <c r="B166" s="21" t="s">
        <v>369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3">
        <f t="shared" si="4"/>
        <v>0</v>
      </c>
      <c r="BB166" s="23">
        <f t="shared" si="5"/>
        <v>0</v>
      </c>
    </row>
    <row r="167" spans="1:54" ht="13.5" customHeight="1">
      <c r="A167" s="21" t="s">
        <v>370</v>
      </c>
      <c r="B167" s="21" t="s">
        <v>371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3">
        <f t="shared" si="4"/>
        <v>0</v>
      </c>
      <c r="BB167" s="23">
        <f t="shared" si="5"/>
        <v>0</v>
      </c>
    </row>
    <row r="168" spans="1:54" ht="13.5" customHeight="1">
      <c r="A168" s="21" t="s">
        <v>372</v>
      </c>
      <c r="B168" s="21" t="s">
        <v>373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3">
        <f t="shared" si="4"/>
        <v>0</v>
      </c>
      <c r="BB168" s="23">
        <f t="shared" si="5"/>
        <v>0</v>
      </c>
    </row>
    <row r="169" spans="1:54" ht="13.5" customHeight="1">
      <c r="A169" s="21" t="s">
        <v>374</v>
      </c>
      <c r="B169" s="21" t="s">
        <v>375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3">
        <f t="shared" si="4"/>
        <v>0</v>
      </c>
      <c r="BB169" s="23">
        <f t="shared" si="5"/>
        <v>0</v>
      </c>
    </row>
    <row r="170" spans="1:54" ht="13.5" customHeight="1">
      <c r="A170" s="21" t="s">
        <v>376</v>
      </c>
      <c r="B170" s="21" t="s">
        <v>377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3">
        <f t="shared" si="4"/>
        <v>0</v>
      </c>
      <c r="BB170" s="23">
        <f t="shared" si="5"/>
        <v>0</v>
      </c>
    </row>
    <row r="171" spans="1:54" ht="13.5" customHeight="1">
      <c r="A171" s="21" t="s">
        <v>378</v>
      </c>
      <c r="B171" s="21" t="s">
        <v>379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3">
        <f t="shared" si="4"/>
        <v>0</v>
      </c>
      <c r="BB171" s="23">
        <f t="shared" si="5"/>
        <v>0</v>
      </c>
    </row>
    <row r="172" spans="1:54" ht="13.5" customHeight="1">
      <c r="A172" s="21" t="s">
        <v>380</v>
      </c>
      <c r="B172" s="21" t="s">
        <v>381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3">
        <f t="shared" si="4"/>
        <v>0</v>
      </c>
      <c r="BB172" s="23">
        <f t="shared" si="5"/>
        <v>0</v>
      </c>
    </row>
    <row r="173" spans="1:54" ht="13.5" customHeight="1">
      <c r="A173" s="21" t="s">
        <v>382</v>
      </c>
      <c r="B173" s="21" t="s">
        <v>382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3">
        <f t="shared" si="4"/>
        <v>0</v>
      </c>
      <c r="BB173" s="23">
        <f t="shared" si="5"/>
        <v>0</v>
      </c>
    </row>
    <row r="174" spans="1:54" ht="13.5" customHeight="1">
      <c r="A174" s="21" t="s">
        <v>383</v>
      </c>
      <c r="B174" s="21" t="s">
        <v>383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3">
        <f t="shared" si="4"/>
        <v>0</v>
      </c>
      <c r="BB174" s="23">
        <f t="shared" si="5"/>
        <v>0</v>
      </c>
    </row>
    <row r="175" spans="1:54" ht="13.5" customHeight="1">
      <c r="A175" s="21" t="s">
        <v>384</v>
      </c>
      <c r="B175" s="21" t="s">
        <v>385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3">
        <f t="shared" si="4"/>
        <v>0</v>
      </c>
      <c r="BB175" s="23">
        <f t="shared" si="5"/>
        <v>0</v>
      </c>
    </row>
    <row r="176" spans="1:54" ht="13.5" customHeight="1">
      <c r="A176" s="21" t="s">
        <v>386</v>
      </c>
      <c r="B176" s="21" t="s">
        <v>387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3">
        <f t="shared" si="4"/>
        <v>0</v>
      </c>
      <c r="BB176" s="23">
        <f t="shared" si="5"/>
        <v>0</v>
      </c>
    </row>
    <row r="177" spans="1:54" ht="13.5" customHeight="1">
      <c r="A177" s="21" t="s">
        <v>388</v>
      </c>
      <c r="B177" s="21" t="s">
        <v>389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3">
        <f t="shared" si="4"/>
        <v>0</v>
      </c>
      <c r="BB177" s="23">
        <f t="shared" si="5"/>
        <v>0</v>
      </c>
    </row>
    <row r="178" spans="1:54" ht="13.5" customHeight="1">
      <c r="A178" s="21" t="s">
        <v>390</v>
      </c>
      <c r="B178" s="21" t="s">
        <v>391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3">
        <f t="shared" si="4"/>
        <v>0</v>
      </c>
      <c r="BB178" s="23">
        <f t="shared" si="5"/>
        <v>0</v>
      </c>
    </row>
    <row r="179" spans="1:54" ht="13.5" customHeight="1">
      <c r="A179" s="21" t="s">
        <v>392</v>
      </c>
      <c r="B179" s="21" t="s">
        <v>393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3">
        <f t="shared" si="4"/>
        <v>0</v>
      </c>
      <c r="BB179" s="23">
        <f t="shared" si="5"/>
        <v>0</v>
      </c>
    </row>
    <row r="180" spans="1:54" ht="13.5" customHeight="1">
      <c r="A180" s="21" t="s">
        <v>394</v>
      </c>
      <c r="B180" s="21" t="s">
        <v>395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3">
        <f t="shared" si="4"/>
        <v>0</v>
      </c>
      <c r="BB180" s="23">
        <f t="shared" si="5"/>
        <v>0</v>
      </c>
    </row>
    <row r="181" spans="1:54" ht="13.5" customHeight="1">
      <c r="A181" s="21" t="s">
        <v>396</v>
      </c>
      <c r="B181" s="21" t="s">
        <v>397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3">
        <f t="shared" si="4"/>
        <v>0</v>
      </c>
      <c r="BB181" s="23">
        <f t="shared" si="5"/>
        <v>0</v>
      </c>
    </row>
    <row r="182" spans="1:54" ht="13.5" customHeight="1">
      <c r="A182" s="21" t="s">
        <v>398</v>
      </c>
      <c r="B182" s="21" t="s">
        <v>399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3">
        <f t="shared" si="4"/>
        <v>0</v>
      </c>
      <c r="BB182" s="23">
        <f t="shared" si="5"/>
        <v>0</v>
      </c>
    </row>
    <row r="183" spans="1:54" ht="13.5" customHeight="1">
      <c r="A183" s="21" t="s">
        <v>400</v>
      </c>
      <c r="B183" s="21" t="s">
        <v>401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3">
        <f t="shared" si="4"/>
        <v>0</v>
      </c>
      <c r="BB183" s="23">
        <f t="shared" si="5"/>
        <v>0</v>
      </c>
    </row>
    <row r="184" spans="1:54" ht="13.5" customHeight="1">
      <c r="A184" s="21" t="s">
        <v>402</v>
      </c>
      <c r="B184" s="21" t="s">
        <v>402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3">
        <f t="shared" si="4"/>
        <v>0</v>
      </c>
      <c r="BB184" s="23">
        <f t="shared" si="5"/>
        <v>0</v>
      </c>
    </row>
    <row r="185" spans="1:54" ht="13.5" customHeight="1">
      <c r="A185" s="21" t="s">
        <v>403</v>
      </c>
      <c r="B185" s="21" t="s">
        <v>404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3">
        <f t="shared" si="4"/>
        <v>0</v>
      </c>
      <c r="BB185" s="23">
        <f t="shared" si="5"/>
        <v>0</v>
      </c>
    </row>
    <row r="186" spans="1:54" ht="13.5" customHeight="1">
      <c r="A186" s="21" t="s">
        <v>405</v>
      </c>
      <c r="B186" s="21" t="s">
        <v>406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3">
        <f t="shared" si="4"/>
        <v>0</v>
      </c>
      <c r="BB186" s="23">
        <f t="shared" si="5"/>
        <v>0</v>
      </c>
    </row>
    <row r="187" spans="1:54" ht="13.5" customHeight="1">
      <c r="A187" s="21" t="s">
        <v>407</v>
      </c>
      <c r="B187" s="21" t="s">
        <v>408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3">
        <f t="shared" si="4"/>
        <v>0</v>
      </c>
      <c r="BB187" s="23">
        <f t="shared" si="5"/>
        <v>0</v>
      </c>
    </row>
    <row r="188" spans="1:54" ht="13.5" customHeight="1">
      <c r="A188" s="21" t="s">
        <v>409</v>
      </c>
      <c r="B188" s="21" t="s">
        <v>409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3">
        <f t="shared" si="4"/>
        <v>0</v>
      </c>
      <c r="BB188" s="23">
        <f t="shared" si="5"/>
        <v>0</v>
      </c>
    </row>
    <row r="189" spans="1:54" ht="13.5" customHeight="1">
      <c r="A189" s="21" t="s">
        <v>410</v>
      </c>
      <c r="B189" s="21" t="s">
        <v>411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3">
        <f t="shared" si="4"/>
        <v>0</v>
      </c>
      <c r="BB189" s="23">
        <f t="shared" si="5"/>
        <v>0</v>
      </c>
    </row>
    <row r="190" spans="1:54" ht="13.5" customHeight="1">
      <c r="A190" s="21" t="s">
        <v>412</v>
      </c>
      <c r="B190" s="21" t="s">
        <v>413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3">
        <f t="shared" si="4"/>
        <v>0</v>
      </c>
      <c r="BB190" s="23">
        <f t="shared" si="5"/>
        <v>0</v>
      </c>
    </row>
    <row r="191" spans="1:54" ht="13.5" customHeight="1">
      <c r="A191" s="21" t="s">
        <v>414</v>
      </c>
      <c r="B191" s="21" t="s">
        <v>415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3">
        <f t="shared" si="4"/>
        <v>0</v>
      </c>
      <c r="BB191" s="23">
        <f t="shared" si="5"/>
        <v>0</v>
      </c>
    </row>
    <row r="192" spans="1:54" ht="13.5" customHeight="1">
      <c r="A192" s="21" t="s">
        <v>416</v>
      </c>
      <c r="B192" s="21" t="s">
        <v>417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3">
        <f t="shared" si="4"/>
        <v>0</v>
      </c>
      <c r="BB192" s="23">
        <f t="shared" si="5"/>
        <v>0</v>
      </c>
    </row>
    <row r="193" spans="1:54" ht="13.5" customHeight="1">
      <c r="A193" s="21" t="s">
        <v>418</v>
      </c>
      <c r="B193" s="21" t="s">
        <v>419</v>
      </c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3">
        <f t="shared" si="4"/>
        <v>0</v>
      </c>
      <c r="BB193" s="23">
        <f t="shared" si="5"/>
        <v>0</v>
      </c>
    </row>
    <row r="194" spans="1:54" ht="13.5" customHeight="1">
      <c r="A194" s="21" t="s">
        <v>420</v>
      </c>
      <c r="B194" s="21" t="s">
        <v>421</v>
      </c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3">
        <f t="shared" si="4"/>
        <v>0</v>
      </c>
      <c r="BB194" s="23">
        <f t="shared" si="5"/>
        <v>0</v>
      </c>
    </row>
    <row r="195" spans="1:54" ht="13.5" customHeight="1">
      <c r="A195" s="21" t="s">
        <v>422</v>
      </c>
      <c r="B195" s="21" t="s">
        <v>423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3">
        <f t="shared" si="4"/>
        <v>0</v>
      </c>
      <c r="BB195" s="23">
        <f t="shared" si="5"/>
        <v>0</v>
      </c>
    </row>
    <row r="196" spans="1:54" ht="13.5" customHeight="1">
      <c r="A196" s="21" t="s">
        <v>424</v>
      </c>
      <c r="B196" s="21" t="s">
        <v>425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3">
        <f t="shared" si="4"/>
        <v>0</v>
      </c>
      <c r="BB196" s="23">
        <f t="shared" si="5"/>
        <v>0</v>
      </c>
    </row>
    <row r="197" spans="1:54" ht="13.5" customHeight="1">
      <c r="A197" s="21" t="s">
        <v>426</v>
      </c>
      <c r="B197" s="21" t="s">
        <v>427</v>
      </c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3">
        <f t="shared" ref="BA197:BA260" si="6">COUNTIF(C197:AZ197,"&lt;&gt;")</f>
        <v>0</v>
      </c>
      <c r="BB197" s="23">
        <f t="shared" ref="BB197:BB260" si="7">IF(BA197=1,1,0)</f>
        <v>0</v>
      </c>
    </row>
    <row r="198" spans="1:54" ht="13.5" customHeight="1">
      <c r="A198" s="21" t="s">
        <v>428</v>
      </c>
      <c r="B198" s="21" t="s">
        <v>429</v>
      </c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3">
        <f t="shared" si="6"/>
        <v>0</v>
      </c>
      <c r="BB198" s="23">
        <f t="shared" si="7"/>
        <v>0</v>
      </c>
    </row>
    <row r="199" spans="1:54" ht="13.5" customHeight="1">
      <c r="A199" s="21" t="s">
        <v>430</v>
      </c>
      <c r="B199" s="21" t="s">
        <v>431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3">
        <f t="shared" si="6"/>
        <v>0</v>
      </c>
      <c r="BB199" s="23">
        <f t="shared" si="7"/>
        <v>0</v>
      </c>
    </row>
    <row r="200" spans="1:54" ht="13.5" customHeight="1">
      <c r="A200" s="21" t="s">
        <v>432</v>
      </c>
      <c r="B200" s="21" t="s">
        <v>433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3">
        <f t="shared" si="6"/>
        <v>0</v>
      </c>
      <c r="BB200" s="23">
        <f t="shared" si="7"/>
        <v>0</v>
      </c>
    </row>
    <row r="201" spans="1:54" ht="13.5" customHeight="1">
      <c r="A201" s="21" t="s">
        <v>434</v>
      </c>
      <c r="B201" s="21" t="s">
        <v>435</v>
      </c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3">
        <f t="shared" si="6"/>
        <v>0</v>
      </c>
      <c r="BB201" s="23">
        <f t="shared" si="7"/>
        <v>0</v>
      </c>
    </row>
    <row r="202" spans="1:54" ht="13.5" customHeight="1">
      <c r="A202" s="21" t="s">
        <v>436</v>
      </c>
      <c r="B202" s="21" t="s">
        <v>437</v>
      </c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3">
        <f t="shared" si="6"/>
        <v>0</v>
      </c>
      <c r="BB202" s="23">
        <f t="shared" si="7"/>
        <v>0</v>
      </c>
    </row>
    <row r="203" spans="1:54" ht="13.5" customHeight="1">
      <c r="A203" s="21" t="s">
        <v>438</v>
      </c>
      <c r="B203" s="21" t="s">
        <v>439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3">
        <f t="shared" si="6"/>
        <v>0</v>
      </c>
      <c r="BB203" s="23">
        <f t="shared" si="7"/>
        <v>0</v>
      </c>
    </row>
    <row r="204" spans="1:54" ht="13.5" customHeight="1">
      <c r="A204" s="21" t="s">
        <v>440</v>
      </c>
      <c r="B204" s="21" t="s">
        <v>441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3">
        <f t="shared" si="6"/>
        <v>0</v>
      </c>
      <c r="BB204" s="23">
        <f t="shared" si="7"/>
        <v>0</v>
      </c>
    </row>
    <row r="205" spans="1:54" ht="13.5" customHeight="1">
      <c r="A205" s="21" t="s">
        <v>442</v>
      </c>
      <c r="B205" s="21" t="s">
        <v>443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3">
        <f t="shared" si="6"/>
        <v>0</v>
      </c>
      <c r="BB205" s="23">
        <f t="shared" si="7"/>
        <v>0</v>
      </c>
    </row>
    <row r="206" spans="1:54" ht="13.5" customHeight="1">
      <c r="A206" s="21" t="s">
        <v>444</v>
      </c>
      <c r="B206" s="21" t="s">
        <v>445</v>
      </c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3">
        <f t="shared" si="6"/>
        <v>0</v>
      </c>
      <c r="BB206" s="23">
        <f t="shared" si="7"/>
        <v>0</v>
      </c>
    </row>
    <row r="207" spans="1:54" ht="13.5" customHeight="1">
      <c r="A207" s="21" t="s">
        <v>446</v>
      </c>
      <c r="B207" s="21" t="s">
        <v>447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3">
        <f t="shared" si="6"/>
        <v>0</v>
      </c>
      <c r="BB207" s="23">
        <f t="shared" si="7"/>
        <v>0</v>
      </c>
    </row>
    <row r="208" spans="1:54" ht="13.5" customHeight="1">
      <c r="A208" s="21" t="s">
        <v>448</v>
      </c>
      <c r="B208" s="21" t="s">
        <v>449</v>
      </c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3">
        <f t="shared" si="6"/>
        <v>0</v>
      </c>
      <c r="BB208" s="23">
        <f t="shared" si="7"/>
        <v>0</v>
      </c>
    </row>
    <row r="209" spans="1:54" ht="13.5" customHeight="1">
      <c r="A209" s="21" t="s">
        <v>450</v>
      </c>
      <c r="B209" s="21" t="s">
        <v>451</v>
      </c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3">
        <f t="shared" si="6"/>
        <v>0</v>
      </c>
      <c r="BB209" s="23">
        <f t="shared" si="7"/>
        <v>0</v>
      </c>
    </row>
    <row r="210" spans="1:54" ht="13.5" customHeight="1">
      <c r="A210" s="21" t="s">
        <v>452</v>
      </c>
      <c r="B210" s="21" t="s">
        <v>453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3">
        <f t="shared" si="6"/>
        <v>0</v>
      </c>
      <c r="BB210" s="23">
        <f t="shared" si="7"/>
        <v>0</v>
      </c>
    </row>
    <row r="211" spans="1:54" ht="13.5" customHeight="1">
      <c r="A211" s="21" t="s">
        <v>454</v>
      </c>
      <c r="B211" s="21" t="s">
        <v>455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3">
        <f t="shared" si="6"/>
        <v>0</v>
      </c>
      <c r="BB211" s="23">
        <f t="shared" si="7"/>
        <v>0</v>
      </c>
    </row>
    <row r="212" spans="1:54" ht="13.5" customHeight="1">
      <c r="A212" s="21" t="s">
        <v>456</v>
      </c>
      <c r="B212" s="21" t="s">
        <v>457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3">
        <f t="shared" si="6"/>
        <v>0</v>
      </c>
      <c r="BB212" s="23">
        <f t="shared" si="7"/>
        <v>0</v>
      </c>
    </row>
    <row r="213" spans="1:54" ht="13.5" customHeight="1">
      <c r="A213" s="21" t="s">
        <v>458</v>
      </c>
      <c r="B213" s="21" t="s">
        <v>459</v>
      </c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3">
        <f t="shared" si="6"/>
        <v>0</v>
      </c>
      <c r="BB213" s="23">
        <f t="shared" si="7"/>
        <v>0</v>
      </c>
    </row>
    <row r="214" spans="1:54" ht="13.5" customHeight="1">
      <c r="A214" s="21" t="s">
        <v>460</v>
      </c>
      <c r="B214" s="21" t="s">
        <v>461</v>
      </c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3">
        <f t="shared" si="6"/>
        <v>0</v>
      </c>
      <c r="BB214" s="23">
        <f t="shared" si="7"/>
        <v>0</v>
      </c>
    </row>
    <row r="215" spans="1:54" ht="13.5" customHeight="1">
      <c r="A215" s="21" t="s">
        <v>462</v>
      </c>
      <c r="B215" s="21" t="s">
        <v>463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3">
        <f t="shared" si="6"/>
        <v>0</v>
      </c>
      <c r="BB215" s="23">
        <f t="shared" si="7"/>
        <v>0</v>
      </c>
    </row>
    <row r="216" spans="1:54" ht="13.5" customHeight="1">
      <c r="A216" s="21" t="s">
        <v>464</v>
      </c>
      <c r="B216" s="21" t="s">
        <v>465</v>
      </c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3">
        <f t="shared" si="6"/>
        <v>0</v>
      </c>
      <c r="BB216" s="23">
        <f t="shared" si="7"/>
        <v>0</v>
      </c>
    </row>
    <row r="217" spans="1:54" ht="13.5" customHeight="1">
      <c r="A217" s="21" t="s">
        <v>466</v>
      </c>
      <c r="B217" s="21" t="s">
        <v>467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3">
        <f t="shared" si="6"/>
        <v>0</v>
      </c>
      <c r="BB217" s="23">
        <f t="shared" si="7"/>
        <v>0</v>
      </c>
    </row>
    <row r="218" spans="1:54" ht="13.5" customHeight="1">
      <c r="A218" s="21" t="s">
        <v>468</v>
      </c>
      <c r="B218" s="21" t="s">
        <v>469</v>
      </c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3">
        <f t="shared" si="6"/>
        <v>0</v>
      </c>
      <c r="BB218" s="23">
        <f t="shared" si="7"/>
        <v>0</v>
      </c>
    </row>
    <row r="219" spans="1:54" ht="13.5" customHeight="1">
      <c r="A219" s="21" t="s">
        <v>470</v>
      </c>
      <c r="B219" s="21" t="s">
        <v>471</v>
      </c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3">
        <f t="shared" si="6"/>
        <v>0</v>
      </c>
      <c r="BB219" s="23">
        <f t="shared" si="7"/>
        <v>0</v>
      </c>
    </row>
    <row r="220" spans="1:54" ht="13.5" customHeight="1">
      <c r="A220" s="21" t="s">
        <v>472</v>
      </c>
      <c r="B220" s="21" t="s">
        <v>473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3">
        <f t="shared" si="6"/>
        <v>0</v>
      </c>
      <c r="BB220" s="23">
        <f t="shared" si="7"/>
        <v>0</v>
      </c>
    </row>
    <row r="221" spans="1:54" ht="13.5" customHeight="1">
      <c r="A221" s="21" t="s">
        <v>474</v>
      </c>
      <c r="B221" s="21" t="s">
        <v>475</v>
      </c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3">
        <f t="shared" si="6"/>
        <v>0</v>
      </c>
      <c r="BB221" s="23">
        <f t="shared" si="7"/>
        <v>0</v>
      </c>
    </row>
    <row r="222" spans="1:54" ht="13.5" customHeight="1">
      <c r="A222" s="21" t="s">
        <v>476</v>
      </c>
      <c r="B222" s="21" t="s">
        <v>477</v>
      </c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3">
        <f t="shared" si="6"/>
        <v>0</v>
      </c>
      <c r="BB222" s="23">
        <f t="shared" si="7"/>
        <v>0</v>
      </c>
    </row>
    <row r="223" spans="1:54" ht="13.5" customHeight="1">
      <c r="A223" s="21" t="s">
        <v>478</v>
      </c>
      <c r="B223" s="21" t="s">
        <v>479</v>
      </c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3">
        <f t="shared" si="6"/>
        <v>0</v>
      </c>
      <c r="BB223" s="23">
        <f t="shared" si="7"/>
        <v>0</v>
      </c>
    </row>
    <row r="224" spans="1:54" ht="13.5" customHeight="1">
      <c r="A224" s="21" t="s">
        <v>480</v>
      </c>
      <c r="B224" s="21" t="s">
        <v>481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3">
        <f t="shared" si="6"/>
        <v>0</v>
      </c>
      <c r="BB224" s="23">
        <f t="shared" si="7"/>
        <v>0</v>
      </c>
    </row>
    <row r="225" spans="1:54" ht="13.5" customHeight="1">
      <c r="A225" s="21" t="s">
        <v>482</v>
      </c>
      <c r="B225" s="21" t="s">
        <v>483</v>
      </c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3">
        <f t="shared" si="6"/>
        <v>0</v>
      </c>
      <c r="BB225" s="23">
        <f t="shared" si="7"/>
        <v>0</v>
      </c>
    </row>
    <row r="226" spans="1:54" ht="13.5" customHeight="1">
      <c r="A226" s="21" t="s">
        <v>484</v>
      </c>
      <c r="B226" s="21" t="s">
        <v>485</v>
      </c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3">
        <f t="shared" si="6"/>
        <v>0</v>
      </c>
      <c r="BB226" s="23">
        <f t="shared" si="7"/>
        <v>0</v>
      </c>
    </row>
    <row r="227" spans="1:54" ht="13.5" customHeight="1">
      <c r="A227" s="21" t="s">
        <v>486</v>
      </c>
      <c r="B227" s="21" t="s">
        <v>487</v>
      </c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3">
        <f t="shared" si="6"/>
        <v>0</v>
      </c>
      <c r="BB227" s="23">
        <f t="shared" si="7"/>
        <v>0</v>
      </c>
    </row>
    <row r="228" spans="1:54" ht="13.5" customHeight="1">
      <c r="A228" s="21" t="s">
        <v>488</v>
      </c>
      <c r="B228" s="21" t="s">
        <v>489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3">
        <f t="shared" si="6"/>
        <v>0</v>
      </c>
      <c r="BB228" s="23">
        <f t="shared" si="7"/>
        <v>0</v>
      </c>
    </row>
    <row r="229" spans="1:54" ht="13.5" customHeight="1">
      <c r="A229" s="21" t="s">
        <v>490</v>
      </c>
      <c r="B229" s="21" t="s">
        <v>491</v>
      </c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3">
        <f t="shared" si="6"/>
        <v>0</v>
      </c>
      <c r="BB229" s="23">
        <f t="shared" si="7"/>
        <v>0</v>
      </c>
    </row>
    <row r="230" spans="1:54" ht="13.5" customHeight="1">
      <c r="A230" s="21" t="s">
        <v>492</v>
      </c>
      <c r="B230" s="21" t="s">
        <v>493</v>
      </c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3">
        <f t="shared" si="6"/>
        <v>0</v>
      </c>
      <c r="BB230" s="23">
        <f t="shared" si="7"/>
        <v>0</v>
      </c>
    </row>
    <row r="231" spans="1:54" ht="13.5" customHeight="1">
      <c r="A231" s="21" t="s">
        <v>494</v>
      </c>
      <c r="B231" s="21" t="s">
        <v>495</v>
      </c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3">
        <f t="shared" si="6"/>
        <v>0</v>
      </c>
      <c r="BB231" s="23">
        <f t="shared" si="7"/>
        <v>0</v>
      </c>
    </row>
    <row r="232" spans="1:54" ht="13.5" customHeight="1">
      <c r="A232" s="21" t="s">
        <v>496</v>
      </c>
      <c r="B232" s="21" t="s">
        <v>497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3">
        <f t="shared" si="6"/>
        <v>0</v>
      </c>
      <c r="BB232" s="23">
        <f t="shared" si="7"/>
        <v>0</v>
      </c>
    </row>
    <row r="233" spans="1:54" ht="13.5" customHeight="1">
      <c r="A233" s="21" t="s">
        <v>498</v>
      </c>
      <c r="B233" s="21" t="s">
        <v>499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3">
        <f t="shared" si="6"/>
        <v>0</v>
      </c>
      <c r="BB233" s="23">
        <f t="shared" si="7"/>
        <v>0</v>
      </c>
    </row>
    <row r="234" spans="1:54" ht="13.5" customHeight="1">
      <c r="A234" s="21" t="s">
        <v>500</v>
      </c>
      <c r="B234" s="21" t="s">
        <v>501</v>
      </c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3">
        <f t="shared" si="6"/>
        <v>0</v>
      </c>
      <c r="BB234" s="23">
        <f t="shared" si="7"/>
        <v>0</v>
      </c>
    </row>
    <row r="235" spans="1:54" ht="13.5" customHeight="1">
      <c r="A235" s="21" t="s">
        <v>502</v>
      </c>
      <c r="B235" s="21" t="s">
        <v>503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3">
        <f t="shared" si="6"/>
        <v>0</v>
      </c>
      <c r="BB235" s="23">
        <f t="shared" si="7"/>
        <v>0</v>
      </c>
    </row>
    <row r="236" spans="1:54" ht="13.5" customHeight="1">
      <c r="A236" s="21" t="s">
        <v>504</v>
      </c>
      <c r="B236" s="21" t="s">
        <v>505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3">
        <f t="shared" si="6"/>
        <v>0</v>
      </c>
      <c r="BB236" s="23">
        <f t="shared" si="7"/>
        <v>0</v>
      </c>
    </row>
    <row r="237" spans="1:54" ht="13.5" customHeight="1">
      <c r="A237" s="21" t="s">
        <v>506</v>
      </c>
      <c r="B237" s="21" t="s">
        <v>507</v>
      </c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3">
        <f t="shared" si="6"/>
        <v>0</v>
      </c>
      <c r="BB237" s="23">
        <f t="shared" si="7"/>
        <v>0</v>
      </c>
    </row>
    <row r="238" spans="1:54" ht="13.5" customHeight="1">
      <c r="A238" s="21" t="s">
        <v>508</v>
      </c>
      <c r="B238" s="21" t="s">
        <v>509</v>
      </c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3">
        <f t="shared" si="6"/>
        <v>0</v>
      </c>
      <c r="BB238" s="23">
        <f t="shared" si="7"/>
        <v>0</v>
      </c>
    </row>
    <row r="239" spans="1:54" ht="13.5" customHeight="1">
      <c r="A239" s="21" t="s">
        <v>510</v>
      </c>
      <c r="B239" s="21" t="s">
        <v>511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3">
        <f t="shared" si="6"/>
        <v>0</v>
      </c>
      <c r="BB239" s="23">
        <f t="shared" si="7"/>
        <v>0</v>
      </c>
    </row>
    <row r="240" spans="1:54" ht="13.5" customHeight="1">
      <c r="A240" s="21" t="s">
        <v>512</v>
      </c>
      <c r="B240" s="21" t="s">
        <v>513</v>
      </c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3">
        <f t="shared" si="6"/>
        <v>0</v>
      </c>
      <c r="BB240" s="23">
        <f t="shared" si="7"/>
        <v>0</v>
      </c>
    </row>
    <row r="241" spans="1:54" ht="13.5" customHeight="1">
      <c r="A241" s="21" t="s">
        <v>514</v>
      </c>
      <c r="B241" s="21" t="s">
        <v>515</v>
      </c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3">
        <f t="shared" si="6"/>
        <v>0</v>
      </c>
      <c r="BB241" s="23">
        <f t="shared" si="7"/>
        <v>0</v>
      </c>
    </row>
    <row r="242" spans="1:54" ht="13.5" customHeight="1">
      <c r="A242" s="21" t="s">
        <v>516</v>
      </c>
      <c r="B242" s="21" t="s">
        <v>517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3">
        <f t="shared" si="6"/>
        <v>0</v>
      </c>
      <c r="BB242" s="23">
        <f t="shared" si="7"/>
        <v>0</v>
      </c>
    </row>
    <row r="243" spans="1:54" ht="13.5" customHeight="1">
      <c r="A243" s="21" t="s">
        <v>518</v>
      </c>
      <c r="B243" s="21" t="s">
        <v>519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3">
        <f t="shared" si="6"/>
        <v>0</v>
      </c>
      <c r="BB243" s="23">
        <f t="shared" si="7"/>
        <v>0</v>
      </c>
    </row>
    <row r="244" spans="1:54" ht="13.5" customHeight="1">
      <c r="A244" s="21" t="s">
        <v>520</v>
      </c>
      <c r="B244" s="21" t="s">
        <v>521</v>
      </c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3">
        <f t="shared" si="6"/>
        <v>0</v>
      </c>
      <c r="BB244" s="23">
        <f t="shared" si="7"/>
        <v>0</v>
      </c>
    </row>
    <row r="245" spans="1:54" ht="13.5" customHeight="1">
      <c r="A245" s="21" t="s">
        <v>522</v>
      </c>
      <c r="B245" s="21" t="s">
        <v>523</v>
      </c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3">
        <f t="shared" si="6"/>
        <v>0</v>
      </c>
      <c r="BB245" s="23">
        <f t="shared" si="7"/>
        <v>0</v>
      </c>
    </row>
    <row r="246" spans="1:54" ht="13.5" customHeight="1">
      <c r="A246" s="21" t="s">
        <v>524</v>
      </c>
      <c r="B246" s="21" t="s">
        <v>525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3">
        <f t="shared" si="6"/>
        <v>0</v>
      </c>
      <c r="BB246" s="23">
        <f t="shared" si="7"/>
        <v>0</v>
      </c>
    </row>
    <row r="247" spans="1:54" ht="13.5" customHeight="1">
      <c r="A247" s="21" t="s">
        <v>526</v>
      </c>
      <c r="B247" s="21" t="s">
        <v>527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3">
        <f t="shared" si="6"/>
        <v>0</v>
      </c>
      <c r="BB247" s="23">
        <f t="shared" si="7"/>
        <v>0</v>
      </c>
    </row>
    <row r="248" spans="1:54" ht="13.5" customHeight="1">
      <c r="A248" s="21" t="s">
        <v>528</v>
      </c>
      <c r="B248" s="21" t="s">
        <v>529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3">
        <f t="shared" si="6"/>
        <v>0</v>
      </c>
      <c r="BB248" s="23">
        <f t="shared" si="7"/>
        <v>0</v>
      </c>
    </row>
    <row r="249" spans="1:54" ht="13.5" customHeight="1">
      <c r="A249" s="21" t="s">
        <v>530</v>
      </c>
      <c r="B249" s="21" t="s">
        <v>531</v>
      </c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3">
        <f t="shared" si="6"/>
        <v>0</v>
      </c>
      <c r="BB249" s="23">
        <f t="shared" si="7"/>
        <v>0</v>
      </c>
    </row>
    <row r="250" spans="1:54" ht="13.5" customHeight="1">
      <c r="A250" s="21" t="s">
        <v>532</v>
      </c>
      <c r="B250" s="21" t="s">
        <v>533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3">
        <f t="shared" si="6"/>
        <v>0</v>
      </c>
      <c r="BB250" s="23">
        <f t="shared" si="7"/>
        <v>0</v>
      </c>
    </row>
    <row r="251" spans="1:54" ht="13.5" customHeight="1">
      <c r="A251" s="21" t="s">
        <v>534</v>
      </c>
      <c r="B251" s="21" t="s">
        <v>535</v>
      </c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3">
        <f t="shared" si="6"/>
        <v>0</v>
      </c>
      <c r="BB251" s="23">
        <f t="shared" si="7"/>
        <v>0</v>
      </c>
    </row>
    <row r="252" spans="1:54" ht="13.5" customHeight="1">
      <c r="A252" s="21" t="s">
        <v>536</v>
      </c>
      <c r="B252" s="21" t="s">
        <v>537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3">
        <f t="shared" si="6"/>
        <v>0</v>
      </c>
      <c r="BB252" s="23">
        <f t="shared" si="7"/>
        <v>0</v>
      </c>
    </row>
    <row r="253" spans="1:54" ht="13.5" customHeight="1">
      <c r="A253" s="21" t="s">
        <v>538</v>
      </c>
      <c r="B253" s="21" t="s">
        <v>539</v>
      </c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3">
        <f t="shared" si="6"/>
        <v>0</v>
      </c>
      <c r="BB253" s="23">
        <f t="shared" si="7"/>
        <v>0</v>
      </c>
    </row>
    <row r="254" spans="1:54" ht="13.5" customHeight="1">
      <c r="A254" s="21" t="s">
        <v>540</v>
      </c>
      <c r="B254" s="21" t="s">
        <v>541</v>
      </c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3">
        <f t="shared" si="6"/>
        <v>0</v>
      </c>
      <c r="BB254" s="23">
        <f t="shared" si="7"/>
        <v>0</v>
      </c>
    </row>
    <row r="255" spans="1:54" ht="13.5" customHeight="1">
      <c r="A255" s="21" t="s">
        <v>542</v>
      </c>
      <c r="B255" s="21" t="s">
        <v>543</v>
      </c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3">
        <f t="shared" si="6"/>
        <v>0</v>
      </c>
      <c r="BB255" s="23">
        <f t="shared" si="7"/>
        <v>0</v>
      </c>
    </row>
    <row r="256" spans="1:54" ht="13.5" customHeight="1">
      <c r="A256" s="21" t="s">
        <v>544</v>
      </c>
      <c r="B256" s="21" t="s">
        <v>545</v>
      </c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3">
        <f t="shared" si="6"/>
        <v>0</v>
      </c>
      <c r="BB256" s="23">
        <f t="shared" si="7"/>
        <v>0</v>
      </c>
    </row>
    <row r="257" spans="1:54" ht="13.5" customHeight="1">
      <c r="A257" s="21" t="s">
        <v>546</v>
      </c>
      <c r="B257" s="21" t="s">
        <v>547</v>
      </c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3">
        <f t="shared" si="6"/>
        <v>0</v>
      </c>
      <c r="BB257" s="23">
        <f t="shared" si="7"/>
        <v>0</v>
      </c>
    </row>
    <row r="258" spans="1:54" ht="13.5" customHeight="1">
      <c r="A258" s="21" t="s">
        <v>548</v>
      </c>
      <c r="B258" s="21" t="s">
        <v>549</v>
      </c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3">
        <f t="shared" si="6"/>
        <v>0</v>
      </c>
      <c r="BB258" s="23">
        <f t="shared" si="7"/>
        <v>0</v>
      </c>
    </row>
    <row r="259" spans="1:54" ht="13.5" customHeight="1">
      <c r="A259" s="21" t="s">
        <v>550</v>
      </c>
      <c r="B259" s="21" t="s">
        <v>550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3">
        <f t="shared" si="6"/>
        <v>0</v>
      </c>
      <c r="BB259" s="23">
        <f t="shared" si="7"/>
        <v>0</v>
      </c>
    </row>
    <row r="260" spans="1:54" ht="13.5" customHeight="1">
      <c r="A260" s="21" t="s">
        <v>551</v>
      </c>
      <c r="B260" s="21" t="s">
        <v>552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3">
        <f t="shared" si="6"/>
        <v>0</v>
      </c>
      <c r="BB260" s="23">
        <f t="shared" si="7"/>
        <v>0</v>
      </c>
    </row>
    <row r="261" spans="1:54" ht="13.5" customHeight="1">
      <c r="A261" s="21" t="s">
        <v>553</v>
      </c>
      <c r="B261" s="21" t="s">
        <v>554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3">
        <f t="shared" ref="BA261:BA311" si="8">COUNTIF(C261:AZ261,"&lt;&gt;")</f>
        <v>0</v>
      </c>
      <c r="BB261" s="23">
        <f t="shared" ref="BB261:BB311" si="9">IF(BA261=1,1,0)</f>
        <v>0</v>
      </c>
    </row>
    <row r="262" spans="1:54" ht="13.5" customHeight="1">
      <c r="A262" s="21" t="s">
        <v>555</v>
      </c>
      <c r="B262" s="21" t="s">
        <v>556</v>
      </c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3">
        <f t="shared" si="8"/>
        <v>0</v>
      </c>
      <c r="BB262" s="23">
        <f t="shared" si="9"/>
        <v>0</v>
      </c>
    </row>
    <row r="263" spans="1:54" ht="13.5" customHeight="1">
      <c r="A263" s="21" t="s">
        <v>557</v>
      </c>
      <c r="B263" s="21" t="s">
        <v>558</v>
      </c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3">
        <f t="shared" si="8"/>
        <v>0</v>
      </c>
      <c r="BB263" s="23">
        <f t="shared" si="9"/>
        <v>0</v>
      </c>
    </row>
    <row r="264" spans="1:54" ht="13.5" customHeight="1">
      <c r="A264" s="21" t="s">
        <v>559</v>
      </c>
      <c r="B264" s="21" t="s">
        <v>560</v>
      </c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3">
        <f t="shared" si="8"/>
        <v>0</v>
      </c>
      <c r="BB264" s="23">
        <f t="shared" si="9"/>
        <v>0</v>
      </c>
    </row>
    <row r="265" spans="1:54" ht="13.5" customHeight="1">
      <c r="A265" s="21" t="s">
        <v>561</v>
      </c>
      <c r="B265" s="21" t="s">
        <v>562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3">
        <f t="shared" si="8"/>
        <v>0</v>
      </c>
      <c r="BB265" s="23">
        <f t="shared" si="9"/>
        <v>0</v>
      </c>
    </row>
    <row r="266" spans="1:54" ht="13.5" customHeight="1">
      <c r="A266" s="21" t="s">
        <v>563</v>
      </c>
      <c r="B266" s="21" t="s">
        <v>564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3">
        <f t="shared" si="8"/>
        <v>0</v>
      </c>
      <c r="BB266" s="23">
        <f t="shared" si="9"/>
        <v>0</v>
      </c>
    </row>
    <row r="267" spans="1:54" ht="13.5" customHeight="1">
      <c r="A267" s="21" t="s">
        <v>565</v>
      </c>
      <c r="B267" s="21" t="s">
        <v>566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3">
        <f t="shared" si="8"/>
        <v>0</v>
      </c>
      <c r="BB267" s="23">
        <f t="shared" si="9"/>
        <v>0</v>
      </c>
    </row>
    <row r="268" spans="1:54" ht="13.5" customHeight="1">
      <c r="A268" s="21" t="s">
        <v>567</v>
      </c>
      <c r="B268" s="21" t="s">
        <v>568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3">
        <f t="shared" si="8"/>
        <v>0</v>
      </c>
      <c r="BB268" s="23">
        <f t="shared" si="9"/>
        <v>0</v>
      </c>
    </row>
    <row r="269" spans="1:54" ht="13.5" customHeight="1">
      <c r="A269" s="21" t="s">
        <v>569</v>
      </c>
      <c r="B269" s="21" t="s">
        <v>570</v>
      </c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3">
        <f t="shared" si="8"/>
        <v>0</v>
      </c>
      <c r="BB269" s="23">
        <f t="shared" si="9"/>
        <v>0</v>
      </c>
    </row>
    <row r="270" spans="1:54" ht="13.5" customHeight="1">
      <c r="A270" s="21" t="s">
        <v>571</v>
      </c>
      <c r="B270" s="21" t="s">
        <v>572</v>
      </c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3">
        <f t="shared" si="8"/>
        <v>0</v>
      </c>
      <c r="BB270" s="23">
        <f t="shared" si="9"/>
        <v>0</v>
      </c>
    </row>
    <row r="271" spans="1:54" ht="13.5" customHeight="1">
      <c r="A271" s="21" t="s">
        <v>573</v>
      </c>
      <c r="B271" s="21" t="s">
        <v>573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3">
        <f t="shared" si="8"/>
        <v>0</v>
      </c>
      <c r="BB271" s="23">
        <f t="shared" si="9"/>
        <v>0</v>
      </c>
    </row>
    <row r="272" spans="1:54" ht="13.5" customHeight="1">
      <c r="A272" s="21" t="s">
        <v>574</v>
      </c>
      <c r="B272" s="21" t="s">
        <v>575</v>
      </c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3">
        <f t="shared" si="8"/>
        <v>0</v>
      </c>
      <c r="BB272" s="23">
        <f t="shared" si="9"/>
        <v>0</v>
      </c>
    </row>
    <row r="273" spans="1:54" ht="13.5" customHeight="1">
      <c r="A273" s="21" t="s">
        <v>576</v>
      </c>
      <c r="B273" s="21" t="s">
        <v>577</v>
      </c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3">
        <f t="shared" si="8"/>
        <v>0</v>
      </c>
      <c r="BB273" s="23">
        <f t="shared" si="9"/>
        <v>0</v>
      </c>
    </row>
    <row r="274" spans="1:54" ht="13.5" customHeight="1">
      <c r="A274" s="21" t="s">
        <v>578</v>
      </c>
      <c r="B274" s="21" t="s">
        <v>579</v>
      </c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3">
        <f t="shared" si="8"/>
        <v>0</v>
      </c>
      <c r="BB274" s="23">
        <f t="shared" si="9"/>
        <v>0</v>
      </c>
    </row>
    <row r="275" spans="1:54" ht="13.5" customHeight="1">
      <c r="A275" s="21" t="s">
        <v>580</v>
      </c>
      <c r="B275" s="21" t="s">
        <v>581</v>
      </c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3">
        <f t="shared" si="8"/>
        <v>0</v>
      </c>
      <c r="BB275" s="23">
        <f t="shared" si="9"/>
        <v>0</v>
      </c>
    </row>
    <row r="276" spans="1:54" ht="13.5" customHeight="1">
      <c r="A276" s="21" t="s">
        <v>582</v>
      </c>
      <c r="B276" s="21" t="s">
        <v>583</v>
      </c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3">
        <f t="shared" si="8"/>
        <v>0</v>
      </c>
      <c r="BB276" s="23">
        <f t="shared" si="9"/>
        <v>0</v>
      </c>
    </row>
    <row r="277" spans="1:54" ht="13.5" customHeight="1">
      <c r="A277" s="21" t="s">
        <v>584</v>
      </c>
      <c r="B277" s="21" t="s">
        <v>585</v>
      </c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3">
        <f t="shared" si="8"/>
        <v>0</v>
      </c>
      <c r="BB277" s="23">
        <f t="shared" si="9"/>
        <v>0</v>
      </c>
    </row>
    <row r="278" spans="1:54" ht="13.5" customHeight="1">
      <c r="A278" s="21" t="s">
        <v>586</v>
      </c>
      <c r="B278" s="21" t="s">
        <v>587</v>
      </c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3">
        <f t="shared" si="8"/>
        <v>0</v>
      </c>
      <c r="BB278" s="23">
        <f t="shared" si="9"/>
        <v>0</v>
      </c>
    </row>
    <row r="279" spans="1:54" ht="13.5" customHeight="1">
      <c r="A279" s="21" t="s">
        <v>588</v>
      </c>
      <c r="B279" s="21" t="s">
        <v>589</v>
      </c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3">
        <f t="shared" si="8"/>
        <v>0</v>
      </c>
      <c r="BB279" s="23">
        <f t="shared" si="9"/>
        <v>0</v>
      </c>
    </row>
    <row r="280" spans="1:54" ht="13.5" customHeight="1">
      <c r="A280" s="21" t="s">
        <v>590</v>
      </c>
      <c r="B280" s="21" t="s">
        <v>591</v>
      </c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3">
        <f t="shared" si="8"/>
        <v>0</v>
      </c>
      <c r="BB280" s="23">
        <f t="shared" si="9"/>
        <v>0</v>
      </c>
    </row>
    <row r="281" spans="1:54" ht="13.5" customHeight="1">
      <c r="A281" s="21" t="s">
        <v>592</v>
      </c>
      <c r="B281" s="21" t="s">
        <v>593</v>
      </c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3">
        <f t="shared" si="8"/>
        <v>0</v>
      </c>
      <c r="BB281" s="23">
        <f t="shared" si="9"/>
        <v>0</v>
      </c>
    </row>
    <row r="282" spans="1:54" ht="13.5" customHeight="1">
      <c r="A282" s="21" t="s">
        <v>594</v>
      </c>
      <c r="B282" s="21" t="s">
        <v>595</v>
      </c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3">
        <f t="shared" si="8"/>
        <v>0</v>
      </c>
      <c r="BB282" s="23">
        <f t="shared" si="9"/>
        <v>0</v>
      </c>
    </row>
    <row r="283" spans="1:54" ht="13.5" customHeight="1">
      <c r="A283" s="21" t="s">
        <v>596</v>
      </c>
      <c r="B283" s="21" t="s">
        <v>597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3">
        <f t="shared" si="8"/>
        <v>0</v>
      </c>
      <c r="BB283" s="23">
        <f t="shared" si="9"/>
        <v>0</v>
      </c>
    </row>
    <row r="284" spans="1:54" ht="13.5" customHeight="1">
      <c r="A284" s="21" t="s">
        <v>598</v>
      </c>
      <c r="B284" s="21" t="s">
        <v>599</v>
      </c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3">
        <f t="shared" si="8"/>
        <v>0</v>
      </c>
      <c r="BB284" s="23">
        <f t="shared" si="9"/>
        <v>0</v>
      </c>
    </row>
    <row r="285" spans="1:54" ht="13.5" customHeight="1">
      <c r="A285" s="21" t="s">
        <v>600</v>
      </c>
      <c r="B285" s="21" t="s">
        <v>601</v>
      </c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3">
        <f t="shared" si="8"/>
        <v>0</v>
      </c>
      <c r="BB285" s="23">
        <f t="shared" si="9"/>
        <v>0</v>
      </c>
    </row>
    <row r="286" spans="1:54" ht="13.5" customHeight="1">
      <c r="A286" s="21" t="s">
        <v>602</v>
      </c>
      <c r="B286" s="21" t="s">
        <v>603</v>
      </c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3">
        <f t="shared" si="8"/>
        <v>0</v>
      </c>
      <c r="BB286" s="23">
        <f t="shared" si="9"/>
        <v>0</v>
      </c>
    </row>
    <row r="287" spans="1:54" ht="13.5" customHeight="1">
      <c r="A287" s="21" t="s">
        <v>604</v>
      </c>
      <c r="B287" s="21" t="s">
        <v>605</v>
      </c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3">
        <f t="shared" si="8"/>
        <v>0</v>
      </c>
      <c r="BB287" s="23">
        <f t="shared" si="9"/>
        <v>0</v>
      </c>
    </row>
    <row r="288" spans="1:54" ht="13.5" customHeight="1">
      <c r="A288" s="21" t="s">
        <v>606</v>
      </c>
      <c r="B288" s="21" t="s">
        <v>607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3">
        <f t="shared" si="8"/>
        <v>0</v>
      </c>
      <c r="BB288" s="23">
        <f t="shared" si="9"/>
        <v>0</v>
      </c>
    </row>
    <row r="289" spans="1:54" ht="13.5" customHeight="1">
      <c r="A289" s="21" t="s">
        <v>608</v>
      </c>
      <c r="B289" s="21" t="s">
        <v>609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3">
        <f t="shared" si="8"/>
        <v>0</v>
      </c>
      <c r="BB289" s="23">
        <f t="shared" si="9"/>
        <v>0</v>
      </c>
    </row>
    <row r="290" spans="1:54" ht="13.5" customHeight="1">
      <c r="A290" s="21" t="s">
        <v>610</v>
      </c>
      <c r="B290" s="21" t="s">
        <v>611</v>
      </c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3">
        <f t="shared" si="8"/>
        <v>0</v>
      </c>
      <c r="BB290" s="23">
        <f t="shared" si="9"/>
        <v>0</v>
      </c>
    </row>
    <row r="291" spans="1:54" ht="13.5" customHeight="1">
      <c r="A291" s="21" t="s">
        <v>612</v>
      </c>
      <c r="B291" s="21" t="s">
        <v>613</v>
      </c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3">
        <f t="shared" si="8"/>
        <v>0</v>
      </c>
      <c r="BB291" s="23">
        <f t="shared" si="9"/>
        <v>0</v>
      </c>
    </row>
    <row r="292" spans="1:54" ht="13.5" customHeight="1">
      <c r="A292" s="21" t="s">
        <v>614</v>
      </c>
      <c r="B292" s="21" t="s">
        <v>615</v>
      </c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3">
        <f t="shared" si="8"/>
        <v>0</v>
      </c>
      <c r="BB292" s="23">
        <f t="shared" si="9"/>
        <v>0</v>
      </c>
    </row>
    <row r="293" spans="1:54" ht="13.5" customHeight="1">
      <c r="A293" s="21" t="s">
        <v>616</v>
      </c>
      <c r="B293" s="21" t="s">
        <v>617</v>
      </c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3">
        <f t="shared" si="8"/>
        <v>0</v>
      </c>
      <c r="BB293" s="23">
        <f t="shared" si="9"/>
        <v>0</v>
      </c>
    </row>
    <row r="294" spans="1:54" ht="13.5" customHeight="1">
      <c r="A294" s="21" t="s">
        <v>618</v>
      </c>
      <c r="B294" s="21" t="s">
        <v>619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3">
        <f t="shared" si="8"/>
        <v>0</v>
      </c>
      <c r="BB294" s="23">
        <f t="shared" si="9"/>
        <v>0</v>
      </c>
    </row>
    <row r="295" spans="1:54" ht="13.5" customHeight="1">
      <c r="A295" s="21" t="s">
        <v>620</v>
      </c>
      <c r="B295" s="21" t="s">
        <v>621</v>
      </c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3">
        <f t="shared" si="8"/>
        <v>0</v>
      </c>
      <c r="BB295" s="23">
        <f t="shared" si="9"/>
        <v>0</v>
      </c>
    </row>
    <row r="296" spans="1:54" ht="13.5" customHeight="1">
      <c r="A296" s="21" t="s">
        <v>622</v>
      </c>
      <c r="B296" s="21" t="s">
        <v>623</v>
      </c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3">
        <f t="shared" si="8"/>
        <v>0</v>
      </c>
      <c r="BB296" s="23">
        <f t="shared" si="9"/>
        <v>0</v>
      </c>
    </row>
    <row r="297" spans="1:54" ht="13.5" customHeight="1">
      <c r="A297" s="21" t="s">
        <v>624</v>
      </c>
      <c r="B297" s="21" t="s">
        <v>625</v>
      </c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3">
        <f t="shared" si="8"/>
        <v>0</v>
      </c>
      <c r="BB297" s="23">
        <f t="shared" si="9"/>
        <v>0</v>
      </c>
    </row>
    <row r="298" spans="1:54" ht="13.5" customHeight="1">
      <c r="A298" s="21" t="s">
        <v>626</v>
      </c>
      <c r="B298" s="21" t="s">
        <v>627</v>
      </c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3">
        <f t="shared" si="8"/>
        <v>0</v>
      </c>
      <c r="BB298" s="23">
        <f t="shared" si="9"/>
        <v>0</v>
      </c>
    </row>
    <row r="299" spans="1:54" ht="13.5" customHeight="1">
      <c r="A299" s="21" t="s">
        <v>628</v>
      </c>
      <c r="B299" s="21" t="s">
        <v>629</v>
      </c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3">
        <f t="shared" si="8"/>
        <v>0</v>
      </c>
      <c r="BB299" s="23">
        <f t="shared" si="9"/>
        <v>0</v>
      </c>
    </row>
    <row r="300" spans="1:54" ht="13.5" customHeight="1">
      <c r="A300" s="21" t="s">
        <v>630</v>
      </c>
      <c r="B300" s="21" t="s">
        <v>631</v>
      </c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3">
        <f t="shared" si="8"/>
        <v>0</v>
      </c>
      <c r="BB300" s="23">
        <f t="shared" si="9"/>
        <v>0</v>
      </c>
    </row>
    <row r="301" spans="1:54" ht="13.5" customHeight="1">
      <c r="A301" s="21" t="s">
        <v>632</v>
      </c>
      <c r="B301" s="21" t="s">
        <v>633</v>
      </c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3">
        <f t="shared" si="8"/>
        <v>0</v>
      </c>
      <c r="BB301" s="23">
        <f t="shared" si="9"/>
        <v>0</v>
      </c>
    </row>
    <row r="302" spans="1:54" ht="13.5" customHeight="1">
      <c r="A302" s="21" t="s">
        <v>634</v>
      </c>
      <c r="B302" s="21" t="s">
        <v>635</v>
      </c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3">
        <f t="shared" si="8"/>
        <v>0</v>
      </c>
      <c r="BB302" s="23">
        <f t="shared" si="9"/>
        <v>0</v>
      </c>
    </row>
    <row r="303" spans="1:54" ht="13.5" customHeight="1">
      <c r="A303" s="21" t="s">
        <v>636</v>
      </c>
      <c r="B303" s="21" t="s">
        <v>637</v>
      </c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3">
        <f t="shared" si="8"/>
        <v>0</v>
      </c>
      <c r="BB303" s="23">
        <f t="shared" si="9"/>
        <v>0</v>
      </c>
    </row>
    <row r="304" spans="1:54" ht="13.5" customHeight="1">
      <c r="A304" s="21" t="s">
        <v>638</v>
      </c>
      <c r="B304" s="21" t="s">
        <v>639</v>
      </c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3">
        <f t="shared" si="8"/>
        <v>0</v>
      </c>
      <c r="BB304" s="23">
        <f t="shared" si="9"/>
        <v>0</v>
      </c>
    </row>
    <row r="305" spans="1:54" ht="13.5" customHeight="1">
      <c r="A305" s="21" t="s">
        <v>640</v>
      </c>
      <c r="B305" s="21" t="s">
        <v>641</v>
      </c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3">
        <f t="shared" si="8"/>
        <v>0</v>
      </c>
      <c r="BB305" s="23">
        <f t="shared" si="9"/>
        <v>0</v>
      </c>
    </row>
    <row r="306" spans="1:54" ht="13.5" customHeight="1">
      <c r="A306" s="21" t="s">
        <v>642</v>
      </c>
      <c r="B306" s="21" t="s">
        <v>643</v>
      </c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3">
        <f t="shared" si="8"/>
        <v>0</v>
      </c>
      <c r="BB306" s="23">
        <f t="shared" si="9"/>
        <v>0</v>
      </c>
    </row>
    <row r="307" spans="1:54" ht="13.5" customHeight="1">
      <c r="A307" s="21" t="s">
        <v>644</v>
      </c>
      <c r="B307" s="21" t="s">
        <v>645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3">
        <f t="shared" si="8"/>
        <v>0</v>
      </c>
      <c r="BB307" s="23">
        <f t="shared" si="9"/>
        <v>0</v>
      </c>
    </row>
    <row r="308" spans="1:54" ht="13.5" customHeight="1">
      <c r="A308" s="21" t="s">
        <v>646</v>
      </c>
      <c r="B308" s="21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3">
        <f t="shared" si="8"/>
        <v>0</v>
      </c>
      <c r="BB308" s="23">
        <f t="shared" si="9"/>
        <v>0</v>
      </c>
    </row>
    <row r="309" spans="1:54" ht="13.5" customHeight="1">
      <c r="A309" s="21" t="s">
        <v>647</v>
      </c>
      <c r="B309" s="21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3">
        <f t="shared" si="8"/>
        <v>0</v>
      </c>
      <c r="BB309" s="23">
        <f t="shared" si="9"/>
        <v>0</v>
      </c>
    </row>
    <row r="310" spans="1:54" ht="13.5" customHeight="1">
      <c r="A310" s="21" t="s">
        <v>648</v>
      </c>
      <c r="B310" s="21" t="s">
        <v>649</v>
      </c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3">
        <f t="shared" si="8"/>
        <v>0</v>
      </c>
      <c r="BB310" s="23">
        <f t="shared" si="9"/>
        <v>0</v>
      </c>
    </row>
    <row r="311" spans="1:54" ht="13.5" customHeight="1">
      <c r="A311" s="21" t="s">
        <v>650</v>
      </c>
      <c r="B311" s="21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3">
        <f t="shared" si="8"/>
        <v>0</v>
      </c>
      <c r="BB311" s="23">
        <f t="shared" si="9"/>
        <v>0</v>
      </c>
    </row>
    <row r="312" spans="1:54" ht="13.5" customHeight="1">
      <c r="C312" s="24">
        <f t="shared" ref="C312:AF312" si="10">COUNTA(C5:C311)</f>
        <v>0</v>
      </c>
      <c r="D312" s="24">
        <f t="shared" si="10"/>
        <v>0</v>
      </c>
      <c r="E312" s="24">
        <f t="shared" si="10"/>
        <v>0</v>
      </c>
      <c r="F312" s="24">
        <f t="shared" si="10"/>
        <v>0</v>
      </c>
      <c r="G312" s="24">
        <f t="shared" si="10"/>
        <v>0</v>
      </c>
      <c r="H312" s="24">
        <f t="shared" si="10"/>
        <v>0</v>
      </c>
      <c r="I312" s="24">
        <f t="shared" si="10"/>
        <v>0</v>
      </c>
      <c r="J312" s="24">
        <f t="shared" si="10"/>
        <v>0</v>
      </c>
      <c r="K312" s="24">
        <f t="shared" si="10"/>
        <v>0</v>
      </c>
      <c r="L312" s="24">
        <f t="shared" si="10"/>
        <v>0</v>
      </c>
      <c r="M312" s="24">
        <f t="shared" si="10"/>
        <v>0</v>
      </c>
      <c r="N312" s="24">
        <f t="shared" si="10"/>
        <v>0</v>
      </c>
      <c r="O312" s="24">
        <f t="shared" si="10"/>
        <v>0</v>
      </c>
      <c r="P312" s="24">
        <f t="shared" si="10"/>
        <v>0</v>
      </c>
      <c r="Q312" s="24">
        <f t="shared" si="10"/>
        <v>0</v>
      </c>
      <c r="R312" s="24">
        <f t="shared" si="10"/>
        <v>0</v>
      </c>
      <c r="S312" s="24">
        <f t="shared" si="10"/>
        <v>0</v>
      </c>
      <c r="T312" s="24">
        <f t="shared" si="10"/>
        <v>0</v>
      </c>
      <c r="U312" s="24">
        <f t="shared" si="10"/>
        <v>0</v>
      </c>
      <c r="V312" s="24">
        <f t="shared" si="10"/>
        <v>0</v>
      </c>
      <c r="W312" s="24">
        <f t="shared" si="10"/>
        <v>0</v>
      </c>
      <c r="X312" s="24">
        <f t="shared" si="10"/>
        <v>0</v>
      </c>
      <c r="Y312" s="24">
        <f t="shared" si="10"/>
        <v>0</v>
      </c>
      <c r="Z312" s="24">
        <f t="shared" si="10"/>
        <v>0</v>
      </c>
      <c r="AA312" s="24">
        <f t="shared" si="10"/>
        <v>0</v>
      </c>
      <c r="AB312" s="24">
        <f t="shared" si="10"/>
        <v>0</v>
      </c>
      <c r="AC312" s="24">
        <f t="shared" si="10"/>
        <v>0</v>
      </c>
      <c r="AD312" s="24">
        <f t="shared" si="10"/>
        <v>0</v>
      </c>
      <c r="AE312" s="24">
        <f t="shared" si="10"/>
        <v>0</v>
      </c>
      <c r="AF312" s="24">
        <f t="shared" si="10"/>
        <v>0</v>
      </c>
    </row>
    <row r="313" spans="1:54" ht="13.5" customHeight="1"/>
    <row r="314" spans="1:54" ht="13.5" customHeight="1"/>
    <row r="315" spans="1:54" ht="13.5" customHeight="1"/>
    <row r="316" spans="1:54" ht="13.5" customHeight="1"/>
    <row r="317" spans="1:54" ht="13.5" customHeight="1"/>
    <row r="318" spans="1:54" ht="13.5" customHeight="1"/>
    <row r="319" spans="1:54" ht="13.5" customHeight="1"/>
    <row r="320" spans="1:54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AF1"/>
    <mergeCell ref="A2:AF2"/>
  </mergeCells>
  <conditionalFormatting sqref="C5:AF311">
    <cfRule type="expression" dxfId="3" priority="2">
      <formula>LEN(TRIM(C5))&gt;0</formula>
    </cfRule>
  </conditionalFormatting>
  <pageMargins left="0.7" right="0.7" top="0.75" bottom="0.75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000"/>
  <sheetViews>
    <sheetView showGridLines="0" zoomScaleNormal="100" workbookViewId="0">
      <selection activeCell="D30" sqref="D30"/>
    </sheetView>
  </sheetViews>
  <sheetFormatPr defaultColWidth="12.59765625" defaultRowHeight="14.25"/>
  <cols>
    <col min="1" max="2" width="23.73046875" customWidth="1"/>
    <col min="3" max="52" width="9" customWidth="1"/>
  </cols>
  <sheetData>
    <row r="1" spans="1:54" ht="25.5" customHeight="1">
      <c r="A1" s="44" t="s">
        <v>651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54" ht="31.5" customHeight="1">
      <c r="A2" s="43" t="s">
        <v>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54" ht="13.5" customHeight="1"/>
    <row r="4" spans="1:54" ht="13.5" customHeight="1">
      <c r="A4" s="25" t="s">
        <v>48</v>
      </c>
      <c r="B4" s="25" t="s">
        <v>652</v>
      </c>
      <c r="C4" s="25" t="s">
        <v>653</v>
      </c>
      <c r="D4" s="25" t="s">
        <v>654</v>
      </c>
      <c r="E4" s="25" t="s">
        <v>655</v>
      </c>
      <c r="F4" s="25" t="s">
        <v>656</v>
      </c>
      <c r="G4" s="25" t="s">
        <v>657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0" t="s">
        <v>50</v>
      </c>
      <c r="BB4" s="20" t="s">
        <v>51</v>
      </c>
    </row>
    <row r="5" spans="1:54" ht="13.5" customHeight="1">
      <c r="A5" s="21" t="s">
        <v>52</v>
      </c>
      <c r="B5" s="21" t="s">
        <v>658</v>
      </c>
      <c r="C5" s="22" t="s">
        <v>659</v>
      </c>
      <c r="D5" s="22" t="s">
        <v>659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>
        <f t="shared" ref="BA5:BA68" si="0">COUNTIF(C5:AZ5,"&lt;&gt;")</f>
        <v>2</v>
      </c>
      <c r="BB5" s="23">
        <f t="shared" ref="BB5:BB68" si="1">IF(BA5=1,1,0)</f>
        <v>0</v>
      </c>
    </row>
    <row r="6" spans="1:54" ht="13.5" customHeight="1">
      <c r="A6" s="21" t="s">
        <v>54</v>
      </c>
      <c r="B6" s="21" t="s">
        <v>660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3">
        <f t="shared" si="0"/>
        <v>0</v>
      </c>
      <c r="BB6" s="23">
        <f t="shared" si="1"/>
        <v>0</v>
      </c>
    </row>
    <row r="7" spans="1:54" ht="13.5" customHeight="1">
      <c r="A7" s="21" t="s">
        <v>56</v>
      </c>
      <c r="B7" s="21" t="s">
        <v>57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>
        <f t="shared" si="0"/>
        <v>0</v>
      </c>
      <c r="BB7" s="23">
        <f t="shared" si="1"/>
        <v>0</v>
      </c>
    </row>
    <row r="8" spans="1:54" ht="13.5" customHeight="1">
      <c r="A8" s="21" t="s">
        <v>58</v>
      </c>
      <c r="B8" s="21" t="s">
        <v>59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3">
        <f t="shared" si="0"/>
        <v>0</v>
      </c>
      <c r="BB8" s="23">
        <f t="shared" si="1"/>
        <v>0</v>
      </c>
    </row>
    <row r="9" spans="1:54" ht="13.5" customHeight="1">
      <c r="A9" s="21" t="s">
        <v>60</v>
      </c>
      <c r="B9" s="21" t="s">
        <v>661</v>
      </c>
      <c r="C9" s="22"/>
      <c r="D9" s="22"/>
      <c r="E9" s="22"/>
      <c r="F9" s="22" t="s">
        <v>662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3">
        <f t="shared" si="0"/>
        <v>1</v>
      </c>
      <c r="BB9" s="23">
        <f t="shared" si="1"/>
        <v>1</v>
      </c>
    </row>
    <row r="10" spans="1:54" ht="13.5" customHeight="1">
      <c r="A10" s="21" t="s">
        <v>62</v>
      </c>
      <c r="B10" s="21" t="s">
        <v>663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3">
        <f t="shared" si="0"/>
        <v>0</v>
      </c>
      <c r="BB10" s="23">
        <f t="shared" si="1"/>
        <v>0</v>
      </c>
    </row>
    <row r="11" spans="1:54" ht="13.5" customHeight="1">
      <c r="A11" s="21" t="s">
        <v>64</v>
      </c>
      <c r="B11" s="21" t="s">
        <v>664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>
        <f t="shared" si="0"/>
        <v>0</v>
      </c>
      <c r="BB11" s="23">
        <f t="shared" si="1"/>
        <v>0</v>
      </c>
    </row>
    <row r="12" spans="1:54" ht="13.5" customHeight="1">
      <c r="A12" s="21" t="s">
        <v>66</v>
      </c>
      <c r="B12" s="21" t="s">
        <v>665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">
        <f t="shared" si="0"/>
        <v>0</v>
      </c>
      <c r="BB12" s="23">
        <f t="shared" si="1"/>
        <v>0</v>
      </c>
    </row>
    <row r="13" spans="1:54" ht="13.5" customHeight="1">
      <c r="A13" s="21" t="s">
        <v>68</v>
      </c>
      <c r="B13" s="21" t="s">
        <v>69</v>
      </c>
      <c r="C13" s="22" t="s">
        <v>659</v>
      </c>
      <c r="D13" s="22" t="s">
        <v>659</v>
      </c>
      <c r="E13" s="22" t="s">
        <v>662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3">
        <f t="shared" si="0"/>
        <v>3</v>
      </c>
      <c r="BB13" s="23">
        <f t="shared" si="1"/>
        <v>0</v>
      </c>
    </row>
    <row r="14" spans="1:54" ht="13.5" customHeight="1">
      <c r="A14" s="21" t="s">
        <v>70</v>
      </c>
      <c r="B14" s="21" t="s">
        <v>666</v>
      </c>
      <c r="C14" s="22"/>
      <c r="D14" s="22" t="s">
        <v>659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3">
        <f t="shared" si="0"/>
        <v>1</v>
      </c>
      <c r="BB14" s="23">
        <f t="shared" si="1"/>
        <v>1</v>
      </c>
    </row>
    <row r="15" spans="1:54" ht="13.5" customHeight="1">
      <c r="A15" s="21" t="s">
        <v>72</v>
      </c>
      <c r="B15" s="21" t="s">
        <v>667</v>
      </c>
      <c r="C15" s="22"/>
      <c r="D15" s="22"/>
      <c r="E15" s="22"/>
      <c r="F15" s="22" t="s">
        <v>662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>
        <f t="shared" si="0"/>
        <v>1</v>
      </c>
      <c r="BB15" s="23">
        <f t="shared" si="1"/>
        <v>1</v>
      </c>
    </row>
    <row r="16" spans="1:54" ht="13.5" customHeight="1">
      <c r="A16" s="21" t="s">
        <v>74</v>
      </c>
      <c r="B16" s="21" t="s">
        <v>668</v>
      </c>
      <c r="C16" s="22"/>
      <c r="D16" s="22"/>
      <c r="E16" s="22"/>
      <c r="F16" s="22" t="s">
        <v>662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3">
        <f t="shared" si="0"/>
        <v>1</v>
      </c>
      <c r="BB16" s="23">
        <f t="shared" si="1"/>
        <v>1</v>
      </c>
    </row>
    <row r="17" spans="1:54" ht="13.5" customHeight="1">
      <c r="A17" s="21" t="s">
        <v>76</v>
      </c>
      <c r="B17" s="21" t="s">
        <v>669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3">
        <f t="shared" si="0"/>
        <v>0</v>
      </c>
      <c r="BB17" s="23">
        <f t="shared" si="1"/>
        <v>0</v>
      </c>
    </row>
    <row r="18" spans="1:54" ht="13.5" customHeight="1">
      <c r="A18" s="21" t="s">
        <v>78</v>
      </c>
      <c r="B18" s="21" t="s">
        <v>79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>
        <f t="shared" si="0"/>
        <v>0</v>
      </c>
      <c r="BB18" s="23">
        <f t="shared" si="1"/>
        <v>0</v>
      </c>
    </row>
    <row r="19" spans="1:54" ht="13.5" customHeight="1">
      <c r="A19" s="21" t="s">
        <v>80</v>
      </c>
      <c r="B19" s="21" t="s">
        <v>81</v>
      </c>
      <c r="C19" s="22"/>
      <c r="D19" s="22"/>
      <c r="E19" s="22"/>
      <c r="F19" s="22"/>
      <c r="G19" s="22" t="s">
        <v>662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3">
        <f t="shared" si="0"/>
        <v>1</v>
      </c>
      <c r="BB19" s="23">
        <f t="shared" si="1"/>
        <v>1</v>
      </c>
    </row>
    <row r="20" spans="1:54" ht="13.5" customHeight="1">
      <c r="A20" s="21" t="s">
        <v>82</v>
      </c>
      <c r="B20" s="21" t="s">
        <v>670</v>
      </c>
      <c r="C20" s="22"/>
      <c r="D20" s="22" t="s">
        <v>659</v>
      </c>
      <c r="E20" s="22"/>
      <c r="F20" s="22"/>
      <c r="G20" s="22" t="s">
        <v>662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3">
        <f t="shared" si="0"/>
        <v>2</v>
      </c>
      <c r="BB20" s="23">
        <f t="shared" si="1"/>
        <v>0</v>
      </c>
    </row>
    <row r="21" spans="1:54" ht="13.5" customHeight="1">
      <c r="A21" s="21" t="s">
        <v>84</v>
      </c>
      <c r="B21" s="21" t="s">
        <v>671</v>
      </c>
      <c r="C21" s="22"/>
      <c r="D21" s="22"/>
      <c r="E21" s="22"/>
      <c r="F21" s="22"/>
      <c r="G21" s="22" t="s">
        <v>662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3">
        <f t="shared" si="0"/>
        <v>1</v>
      </c>
      <c r="BB21" s="23">
        <f t="shared" si="1"/>
        <v>1</v>
      </c>
    </row>
    <row r="22" spans="1:54" ht="13.5" customHeight="1">
      <c r="A22" s="21" t="s">
        <v>672</v>
      </c>
      <c r="B22" s="21" t="s">
        <v>673</v>
      </c>
      <c r="C22" s="22"/>
      <c r="D22" s="22"/>
      <c r="E22" s="22" t="s">
        <v>662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3">
        <f t="shared" si="0"/>
        <v>1</v>
      </c>
      <c r="BB22" s="23">
        <f t="shared" si="1"/>
        <v>1</v>
      </c>
    </row>
    <row r="23" spans="1:54" ht="13.5" customHeight="1">
      <c r="A23" s="21" t="s">
        <v>88</v>
      </c>
      <c r="B23" s="21" t="s">
        <v>674</v>
      </c>
      <c r="C23" s="22"/>
      <c r="D23" s="22" t="s">
        <v>659</v>
      </c>
      <c r="E23" s="22" t="s">
        <v>662</v>
      </c>
      <c r="F23" s="22"/>
      <c r="G23" s="22" t="s">
        <v>662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3">
        <f t="shared" si="0"/>
        <v>3</v>
      </c>
      <c r="BB23" s="23">
        <f t="shared" si="1"/>
        <v>0</v>
      </c>
    </row>
    <row r="24" spans="1:54" ht="13.5" customHeight="1">
      <c r="A24" s="21" t="s">
        <v>90</v>
      </c>
      <c r="B24" s="21" t="s">
        <v>675</v>
      </c>
      <c r="C24" s="22"/>
      <c r="D24" s="22"/>
      <c r="E24" s="22"/>
      <c r="F24" s="22"/>
      <c r="G24" s="22" t="s">
        <v>662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3">
        <f t="shared" si="0"/>
        <v>1</v>
      </c>
      <c r="BB24" s="23">
        <f t="shared" si="1"/>
        <v>1</v>
      </c>
    </row>
    <row r="25" spans="1:54" ht="13.5" customHeight="1">
      <c r="A25" s="21" t="s">
        <v>92</v>
      </c>
      <c r="B25" s="21" t="s">
        <v>676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3">
        <f t="shared" si="0"/>
        <v>0</v>
      </c>
      <c r="BB25" s="23">
        <f t="shared" si="1"/>
        <v>0</v>
      </c>
    </row>
    <row r="26" spans="1:54" ht="13.5" customHeight="1">
      <c r="A26" s="21" t="s">
        <v>94</v>
      </c>
      <c r="B26" s="21" t="s">
        <v>677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3">
        <f t="shared" si="0"/>
        <v>0</v>
      </c>
      <c r="BB26" s="23">
        <f t="shared" si="1"/>
        <v>0</v>
      </c>
    </row>
    <row r="27" spans="1:54" ht="13.5" customHeight="1">
      <c r="A27" s="21" t="s">
        <v>96</v>
      </c>
      <c r="B27" s="21" t="s">
        <v>97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3">
        <f t="shared" si="0"/>
        <v>0</v>
      </c>
      <c r="BB27" s="23">
        <f t="shared" si="1"/>
        <v>0</v>
      </c>
    </row>
    <row r="28" spans="1:54" ht="13.5" customHeight="1">
      <c r="A28" s="21" t="s">
        <v>98</v>
      </c>
      <c r="B28" s="21" t="s">
        <v>678</v>
      </c>
      <c r="C28" s="22"/>
      <c r="D28" s="22" t="s">
        <v>659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3">
        <f t="shared" si="0"/>
        <v>1</v>
      </c>
      <c r="BB28" s="23">
        <f t="shared" si="1"/>
        <v>1</v>
      </c>
    </row>
    <row r="29" spans="1:54" ht="13.5" customHeight="1">
      <c r="A29" s="21" t="s">
        <v>100</v>
      </c>
      <c r="B29" s="21" t="s">
        <v>679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>
        <f t="shared" si="0"/>
        <v>0</v>
      </c>
      <c r="BB29" s="23">
        <f t="shared" si="1"/>
        <v>0</v>
      </c>
    </row>
    <row r="30" spans="1:54" ht="13.5" customHeight="1">
      <c r="A30" s="21" t="s">
        <v>102</v>
      </c>
      <c r="B30" s="21" t="s">
        <v>680</v>
      </c>
      <c r="C30" s="22" t="s">
        <v>659</v>
      </c>
      <c r="D30" s="22" t="s">
        <v>659</v>
      </c>
      <c r="E30" s="22" t="s">
        <v>662</v>
      </c>
      <c r="F30" s="22" t="s">
        <v>662</v>
      </c>
      <c r="G30" s="22" t="s">
        <v>662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>
        <f t="shared" si="0"/>
        <v>5</v>
      </c>
      <c r="BB30" s="23">
        <f t="shared" si="1"/>
        <v>0</v>
      </c>
    </row>
    <row r="31" spans="1:54" ht="13.5" customHeight="1">
      <c r="A31" s="21" t="s">
        <v>104</v>
      </c>
      <c r="B31" s="21" t="s">
        <v>681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3">
        <f t="shared" si="0"/>
        <v>0</v>
      </c>
      <c r="BB31" s="23">
        <f t="shared" si="1"/>
        <v>0</v>
      </c>
    </row>
    <row r="32" spans="1:54" ht="13.5" customHeight="1">
      <c r="A32" s="21" t="s">
        <v>106</v>
      </c>
      <c r="B32" s="21" t="s">
        <v>682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3">
        <f t="shared" si="0"/>
        <v>0</v>
      </c>
      <c r="BB32" s="23">
        <f t="shared" si="1"/>
        <v>0</v>
      </c>
    </row>
    <row r="33" spans="1:54" ht="13.5" customHeight="1">
      <c r="A33" s="21" t="s">
        <v>108</v>
      </c>
      <c r="B33" s="21" t="s">
        <v>683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3">
        <f t="shared" si="0"/>
        <v>0</v>
      </c>
      <c r="BB33" s="23">
        <f t="shared" si="1"/>
        <v>0</v>
      </c>
    </row>
    <row r="34" spans="1:54" ht="13.5" customHeight="1">
      <c r="A34" s="21" t="s">
        <v>110</v>
      </c>
      <c r="B34" s="21" t="s">
        <v>684</v>
      </c>
      <c r="C34" s="22"/>
      <c r="D34" s="22"/>
      <c r="E34" s="22"/>
      <c r="F34" s="22"/>
      <c r="G34" s="22" t="s">
        <v>662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3">
        <f t="shared" si="0"/>
        <v>1</v>
      </c>
      <c r="BB34" s="23">
        <f t="shared" si="1"/>
        <v>1</v>
      </c>
    </row>
    <row r="35" spans="1:54" ht="13.5" customHeight="1">
      <c r="A35" s="21" t="s">
        <v>112</v>
      </c>
      <c r="B35" s="21" t="s">
        <v>685</v>
      </c>
      <c r="C35" s="22" t="s">
        <v>659</v>
      </c>
      <c r="D35" s="22"/>
      <c r="E35" s="22" t="s">
        <v>662</v>
      </c>
      <c r="F35" s="22"/>
      <c r="G35" s="22" t="s">
        <v>662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3">
        <f t="shared" si="0"/>
        <v>3</v>
      </c>
      <c r="BB35" s="23">
        <f t="shared" si="1"/>
        <v>0</v>
      </c>
    </row>
    <row r="36" spans="1:54" ht="13.5" customHeight="1">
      <c r="A36" s="21" t="s">
        <v>114</v>
      </c>
      <c r="B36" s="21" t="s">
        <v>686</v>
      </c>
      <c r="C36" s="22"/>
      <c r="D36" s="22" t="s">
        <v>659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3">
        <f t="shared" si="0"/>
        <v>1</v>
      </c>
      <c r="BB36" s="23">
        <f t="shared" si="1"/>
        <v>1</v>
      </c>
    </row>
    <row r="37" spans="1:54" ht="13.5" customHeight="1">
      <c r="A37" s="21" t="s">
        <v>116</v>
      </c>
      <c r="B37" s="21" t="s">
        <v>687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3">
        <f t="shared" si="0"/>
        <v>0</v>
      </c>
      <c r="BB37" s="23">
        <f t="shared" si="1"/>
        <v>0</v>
      </c>
    </row>
    <row r="38" spans="1:54" ht="13.5" customHeight="1">
      <c r="A38" s="21" t="s">
        <v>118</v>
      </c>
      <c r="B38" s="21" t="s">
        <v>688</v>
      </c>
      <c r="C38" s="22" t="s">
        <v>659</v>
      </c>
      <c r="D38" s="22"/>
      <c r="E38" s="22"/>
      <c r="F38" s="22"/>
      <c r="G38" s="22" t="s">
        <v>662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3">
        <f t="shared" si="0"/>
        <v>2</v>
      </c>
      <c r="BB38" s="23">
        <f t="shared" si="1"/>
        <v>0</v>
      </c>
    </row>
    <row r="39" spans="1:54" ht="13.5" customHeight="1">
      <c r="A39" s="21" t="s">
        <v>120</v>
      </c>
      <c r="B39" s="21" t="s">
        <v>689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3">
        <f t="shared" si="0"/>
        <v>0</v>
      </c>
      <c r="BB39" s="23">
        <f t="shared" si="1"/>
        <v>0</v>
      </c>
    </row>
    <row r="40" spans="1:54" ht="13.5" customHeight="1">
      <c r="A40" s="21" t="s">
        <v>122</v>
      </c>
      <c r="B40" s="21" t="s">
        <v>690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3">
        <f t="shared" si="0"/>
        <v>0</v>
      </c>
      <c r="BB40" s="23">
        <f t="shared" si="1"/>
        <v>0</v>
      </c>
    </row>
    <row r="41" spans="1:54" ht="13.5" customHeight="1">
      <c r="A41" s="21" t="s">
        <v>123</v>
      </c>
      <c r="B41" s="21" t="s">
        <v>691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3">
        <f t="shared" si="0"/>
        <v>0</v>
      </c>
      <c r="BB41" s="23">
        <f t="shared" si="1"/>
        <v>0</v>
      </c>
    </row>
    <row r="42" spans="1:54" ht="13.5" customHeight="1">
      <c r="A42" s="21" t="s">
        <v>124</v>
      </c>
      <c r="B42" s="21" t="s">
        <v>692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3">
        <f t="shared" si="0"/>
        <v>0</v>
      </c>
      <c r="BB42" s="23">
        <f t="shared" si="1"/>
        <v>0</v>
      </c>
    </row>
    <row r="43" spans="1:54" ht="13.5" customHeight="1">
      <c r="A43" s="21" t="s">
        <v>125</v>
      </c>
      <c r="B43" s="21" t="s">
        <v>693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3">
        <f t="shared" si="0"/>
        <v>0</v>
      </c>
      <c r="BB43" s="23">
        <f t="shared" si="1"/>
        <v>0</v>
      </c>
    </row>
    <row r="44" spans="1:54" ht="13.5" customHeight="1">
      <c r="A44" s="21" t="s">
        <v>127</v>
      </c>
      <c r="B44" s="21" t="s">
        <v>694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3">
        <f t="shared" si="0"/>
        <v>0</v>
      </c>
      <c r="BB44" s="23">
        <f t="shared" si="1"/>
        <v>0</v>
      </c>
    </row>
    <row r="45" spans="1:54" ht="13.5" customHeight="1">
      <c r="A45" s="21" t="s">
        <v>128</v>
      </c>
      <c r="B45" s="21" t="s">
        <v>695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3">
        <f t="shared" si="0"/>
        <v>0</v>
      </c>
      <c r="BB45" s="23">
        <f t="shared" si="1"/>
        <v>0</v>
      </c>
    </row>
    <row r="46" spans="1:54" ht="13.5" customHeight="1">
      <c r="A46" s="21" t="s">
        <v>130</v>
      </c>
      <c r="B46" s="21" t="s">
        <v>696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3">
        <f t="shared" si="0"/>
        <v>0</v>
      </c>
      <c r="BB46" s="23">
        <f t="shared" si="1"/>
        <v>0</v>
      </c>
    </row>
    <row r="47" spans="1:54" ht="13.5" customHeight="1">
      <c r="A47" s="21" t="s">
        <v>132</v>
      </c>
      <c r="B47" s="21" t="s">
        <v>132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3">
        <f t="shared" si="0"/>
        <v>0</v>
      </c>
      <c r="BB47" s="23">
        <f t="shared" si="1"/>
        <v>0</v>
      </c>
    </row>
    <row r="48" spans="1:54" ht="13.5" customHeight="1">
      <c r="A48" s="21" t="s">
        <v>134</v>
      </c>
      <c r="B48" s="21" t="s">
        <v>697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3">
        <f t="shared" si="0"/>
        <v>0</v>
      </c>
      <c r="BB48" s="23">
        <f t="shared" si="1"/>
        <v>0</v>
      </c>
    </row>
    <row r="49" spans="1:54" ht="13.5" customHeight="1">
      <c r="A49" s="21" t="s">
        <v>136</v>
      </c>
      <c r="B49" s="21" t="s">
        <v>698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3">
        <f t="shared" si="0"/>
        <v>0</v>
      </c>
      <c r="BB49" s="23">
        <f t="shared" si="1"/>
        <v>0</v>
      </c>
    </row>
    <row r="50" spans="1:54" ht="13.5" customHeight="1">
      <c r="A50" s="21" t="s">
        <v>138</v>
      </c>
      <c r="B50" s="21" t="s">
        <v>139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3">
        <f t="shared" si="0"/>
        <v>0</v>
      </c>
      <c r="BB50" s="23">
        <f t="shared" si="1"/>
        <v>0</v>
      </c>
    </row>
    <row r="51" spans="1:54" ht="13.5" customHeight="1">
      <c r="A51" s="21" t="s">
        <v>140</v>
      </c>
      <c r="B51" s="21" t="s">
        <v>699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3">
        <f t="shared" si="0"/>
        <v>0</v>
      </c>
      <c r="BB51" s="23">
        <f t="shared" si="1"/>
        <v>0</v>
      </c>
    </row>
    <row r="52" spans="1:54" ht="13.5" customHeight="1">
      <c r="A52" s="21" t="s">
        <v>142</v>
      </c>
      <c r="B52" s="21" t="s">
        <v>700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3">
        <f t="shared" si="0"/>
        <v>0</v>
      </c>
      <c r="BB52" s="23">
        <f t="shared" si="1"/>
        <v>0</v>
      </c>
    </row>
    <row r="53" spans="1:54" ht="13.5" customHeight="1">
      <c r="A53" s="21" t="s">
        <v>144</v>
      </c>
      <c r="B53" s="21" t="s">
        <v>701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3">
        <f t="shared" si="0"/>
        <v>0</v>
      </c>
      <c r="BB53" s="23">
        <f t="shared" si="1"/>
        <v>0</v>
      </c>
    </row>
    <row r="54" spans="1:54" ht="13.5" customHeight="1">
      <c r="A54" s="21" t="s">
        <v>146</v>
      </c>
      <c r="B54" s="21" t="s">
        <v>702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3">
        <f t="shared" si="0"/>
        <v>0</v>
      </c>
      <c r="BB54" s="23">
        <f t="shared" si="1"/>
        <v>0</v>
      </c>
    </row>
    <row r="55" spans="1:54" ht="13.5" customHeight="1">
      <c r="A55" s="21" t="s">
        <v>148</v>
      </c>
      <c r="B55" s="21" t="s">
        <v>703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3">
        <f t="shared" si="0"/>
        <v>0</v>
      </c>
      <c r="BB55" s="23">
        <f t="shared" si="1"/>
        <v>0</v>
      </c>
    </row>
    <row r="56" spans="1:54" ht="13.5" customHeight="1">
      <c r="A56" s="21" t="s">
        <v>150</v>
      </c>
      <c r="B56" s="21" t="s">
        <v>704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3">
        <f t="shared" si="0"/>
        <v>0</v>
      </c>
      <c r="BB56" s="23">
        <f t="shared" si="1"/>
        <v>0</v>
      </c>
    </row>
    <row r="57" spans="1:54" ht="13.5" customHeight="1">
      <c r="A57" s="21" t="s">
        <v>152</v>
      </c>
      <c r="B57" s="21" t="s">
        <v>705</v>
      </c>
      <c r="C57" s="22"/>
      <c r="D57" s="22"/>
      <c r="E57" s="22" t="s">
        <v>662</v>
      </c>
      <c r="F57" s="22"/>
      <c r="G57" s="22" t="s">
        <v>662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3">
        <f t="shared" si="0"/>
        <v>2</v>
      </c>
      <c r="BB57" s="23">
        <f t="shared" si="1"/>
        <v>0</v>
      </c>
    </row>
    <row r="58" spans="1:54" ht="13.5" customHeight="1">
      <c r="A58" s="21" t="s">
        <v>154</v>
      </c>
      <c r="B58" s="21" t="s">
        <v>706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3">
        <f t="shared" si="0"/>
        <v>0</v>
      </c>
      <c r="BB58" s="23">
        <f t="shared" si="1"/>
        <v>0</v>
      </c>
    </row>
    <row r="59" spans="1:54" ht="13.5" customHeight="1">
      <c r="A59" s="21" t="s">
        <v>156</v>
      </c>
      <c r="B59" s="21" t="s">
        <v>707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3">
        <f t="shared" si="0"/>
        <v>0</v>
      </c>
      <c r="BB59" s="23">
        <f t="shared" si="1"/>
        <v>0</v>
      </c>
    </row>
    <row r="60" spans="1:54" ht="13.5" customHeight="1">
      <c r="A60" s="21" t="s">
        <v>158</v>
      </c>
      <c r="B60" s="21" t="s">
        <v>708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3">
        <f t="shared" si="0"/>
        <v>0</v>
      </c>
      <c r="BB60" s="23">
        <f t="shared" si="1"/>
        <v>0</v>
      </c>
    </row>
    <row r="61" spans="1:54" ht="13.5" customHeight="1">
      <c r="A61" s="21" t="s">
        <v>160</v>
      </c>
      <c r="B61" s="21" t="s">
        <v>709</v>
      </c>
      <c r="C61" s="22" t="s">
        <v>659</v>
      </c>
      <c r="D61" s="22" t="s">
        <v>659</v>
      </c>
      <c r="E61" s="22" t="s">
        <v>662</v>
      </c>
      <c r="F61" s="22"/>
      <c r="G61" s="22" t="s">
        <v>662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3">
        <f t="shared" si="0"/>
        <v>4</v>
      </c>
      <c r="BB61" s="23">
        <f t="shared" si="1"/>
        <v>0</v>
      </c>
    </row>
    <row r="62" spans="1:54" ht="13.5" customHeight="1">
      <c r="A62" s="21" t="s">
        <v>162</v>
      </c>
      <c r="B62" s="21" t="s">
        <v>710</v>
      </c>
      <c r="C62" s="22" t="s">
        <v>659</v>
      </c>
      <c r="D62" s="22" t="s">
        <v>659</v>
      </c>
      <c r="E62" s="22" t="s">
        <v>662</v>
      </c>
      <c r="F62" s="22"/>
      <c r="G62" s="22" t="s">
        <v>662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3">
        <f t="shared" si="0"/>
        <v>4</v>
      </c>
      <c r="BB62" s="23">
        <f t="shared" si="1"/>
        <v>0</v>
      </c>
    </row>
    <row r="63" spans="1:54" ht="13.5" customHeight="1">
      <c r="A63" s="21" t="s">
        <v>164</v>
      </c>
      <c r="B63" s="21" t="s">
        <v>711</v>
      </c>
      <c r="C63" s="22" t="s">
        <v>659</v>
      </c>
      <c r="D63" s="22"/>
      <c r="E63" s="22" t="s">
        <v>662</v>
      </c>
      <c r="F63" s="22"/>
      <c r="G63" s="22" t="s">
        <v>662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3">
        <f t="shared" si="0"/>
        <v>3</v>
      </c>
      <c r="BB63" s="23">
        <f t="shared" si="1"/>
        <v>0</v>
      </c>
    </row>
    <row r="64" spans="1:54" ht="13.5" customHeight="1">
      <c r="A64" s="21" t="s">
        <v>166</v>
      </c>
      <c r="B64" s="21" t="s">
        <v>167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3">
        <f t="shared" si="0"/>
        <v>0</v>
      </c>
      <c r="BB64" s="23">
        <f t="shared" si="1"/>
        <v>0</v>
      </c>
    </row>
    <row r="65" spans="1:54" ht="13.5" customHeight="1">
      <c r="A65" s="21" t="s">
        <v>168</v>
      </c>
      <c r="B65" s="21" t="s">
        <v>712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3">
        <f t="shared" si="0"/>
        <v>0</v>
      </c>
      <c r="BB65" s="23">
        <f t="shared" si="1"/>
        <v>0</v>
      </c>
    </row>
    <row r="66" spans="1:54" ht="13.5" customHeight="1">
      <c r="A66" s="21" t="s">
        <v>170</v>
      </c>
      <c r="B66" s="21" t="s">
        <v>713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3">
        <f t="shared" si="0"/>
        <v>0</v>
      </c>
      <c r="BB66" s="23">
        <f t="shared" si="1"/>
        <v>0</v>
      </c>
    </row>
    <row r="67" spans="1:54" ht="13.5" customHeight="1">
      <c r="A67" s="21" t="s">
        <v>172</v>
      </c>
      <c r="B67" s="21" t="s">
        <v>714</v>
      </c>
      <c r="C67" s="22" t="s">
        <v>659</v>
      </c>
      <c r="D67" s="22"/>
      <c r="E67" s="22" t="s">
        <v>662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3">
        <f t="shared" si="0"/>
        <v>2</v>
      </c>
      <c r="BB67" s="23">
        <f t="shared" si="1"/>
        <v>0</v>
      </c>
    </row>
    <row r="68" spans="1:54" ht="13.5" customHeight="1">
      <c r="A68" s="21" t="s">
        <v>174</v>
      </c>
      <c r="B68" s="21" t="s">
        <v>715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3">
        <f t="shared" si="0"/>
        <v>0</v>
      </c>
      <c r="BB68" s="23">
        <f t="shared" si="1"/>
        <v>0</v>
      </c>
    </row>
    <row r="69" spans="1:54" ht="13.5" customHeight="1">
      <c r="A69" s="21" t="s">
        <v>176</v>
      </c>
      <c r="B69" s="21" t="s">
        <v>716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3">
        <f t="shared" ref="BA69:BA132" si="2">COUNTIF(C69:AZ69,"&lt;&gt;")</f>
        <v>0</v>
      </c>
      <c r="BB69" s="23">
        <f t="shared" ref="BB69:BB132" si="3">IF(BA69=1,1,0)</f>
        <v>0</v>
      </c>
    </row>
    <row r="70" spans="1:54" ht="13.5" customHeight="1">
      <c r="A70" s="21" t="s">
        <v>178</v>
      </c>
      <c r="B70" s="21" t="s">
        <v>717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3">
        <f t="shared" si="2"/>
        <v>0</v>
      </c>
      <c r="BB70" s="23">
        <f t="shared" si="3"/>
        <v>0</v>
      </c>
    </row>
    <row r="71" spans="1:54" ht="13.5" customHeight="1">
      <c r="A71" s="21" t="s">
        <v>180</v>
      </c>
      <c r="B71" s="21" t="s">
        <v>718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3">
        <f t="shared" si="2"/>
        <v>0</v>
      </c>
      <c r="BB71" s="23">
        <f t="shared" si="3"/>
        <v>0</v>
      </c>
    </row>
    <row r="72" spans="1:54" ht="13.5" customHeight="1">
      <c r="A72" s="21" t="s">
        <v>182</v>
      </c>
      <c r="B72" s="21" t="s">
        <v>719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3">
        <f t="shared" si="2"/>
        <v>0</v>
      </c>
      <c r="BB72" s="23">
        <f t="shared" si="3"/>
        <v>0</v>
      </c>
    </row>
    <row r="73" spans="1:54" ht="13.5" customHeight="1">
      <c r="A73" s="21" t="s">
        <v>184</v>
      </c>
      <c r="B73" s="21" t="s">
        <v>185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3">
        <f t="shared" si="2"/>
        <v>0</v>
      </c>
      <c r="BB73" s="23">
        <f t="shared" si="3"/>
        <v>0</v>
      </c>
    </row>
    <row r="74" spans="1:54" ht="13.5" customHeight="1">
      <c r="A74" s="21" t="s">
        <v>186</v>
      </c>
      <c r="B74" s="21" t="s">
        <v>720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3">
        <f t="shared" si="2"/>
        <v>0</v>
      </c>
      <c r="BB74" s="23">
        <f t="shared" si="3"/>
        <v>0</v>
      </c>
    </row>
    <row r="75" spans="1:54" ht="13.5" customHeight="1">
      <c r="A75" s="21" t="s">
        <v>188</v>
      </c>
      <c r="B75" s="21" t="s">
        <v>721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3">
        <f t="shared" si="2"/>
        <v>0</v>
      </c>
      <c r="BB75" s="23">
        <f t="shared" si="3"/>
        <v>0</v>
      </c>
    </row>
    <row r="76" spans="1:54" ht="13.5" customHeight="1">
      <c r="A76" s="21" t="s">
        <v>190</v>
      </c>
      <c r="B76" s="21" t="s">
        <v>722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3">
        <f t="shared" si="2"/>
        <v>0</v>
      </c>
      <c r="BB76" s="23">
        <f t="shared" si="3"/>
        <v>0</v>
      </c>
    </row>
    <row r="77" spans="1:54" ht="13.5" customHeight="1">
      <c r="A77" s="21" t="s">
        <v>192</v>
      </c>
      <c r="B77" s="21" t="s">
        <v>723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3">
        <f t="shared" si="2"/>
        <v>0</v>
      </c>
      <c r="BB77" s="23">
        <f t="shared" si="3"/>
        <v>0</v>
      </c>
    </row>
    <row r="78" spans="1:54" ht="13.5" customHeight="1">
      <c r="A78" s="21" t="s">
        <v>194</v>
      </c>
      <c r="B78" s="21" t="s">
        <v>724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3">
        <f t="shared" si="2"/>
        <v>0</v>
      </c>
      <c r="BB78" s="23">
        <f t="shared" si="3"/>
        <v>0</v>
      </c>
    </row>
    <row r="79" spans="1:54" ht="13.5" customHeight="1">
      <c r="A79" s="21" t="s">
        <v>195</v>
      </c>
      <c r="B79" s="21" t="s">
        <v>725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3">
        <f t="shared" si="2"/>
        <v>0</v>
      </c>
      <c r="BB79" s="23">
        <f t="shared" si="3"/>
        <v>0</v>
      </c>
    </row>
    <row r="80" spans="1:54" ht="13.5" customHeight="1">
      <c r="A80" s="21" t="s">
        <v>197</v>
      </c>
      <c r="B80" s="21" t="s">
        <v>726</v>
      </c>
      <c r="C80" s="22"/>
      <c r="D80" s="22" t="s">
        <v>659</v>
      </c>
      <c r="E80" s="22" t="s">
        <v>662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3">
        <f t="shared" si="2"/>
        <v>2</v>
      </c>
      <c r="BB80" s="23">
        <f t="shared" si="3"/>
        <v>0</v>
      </c>
    </row>
    <row r="81" spans="1:54" ht="13.5" customHeight="1">
      <c r="A81" s="21" t="s">
        <v>199</v>
      </c>
      <c r="B81" s="21" t="s">
        <v>727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3">
        <f t="shared" si="2"/>
        <v>0</v>
      </c>
      <c r="BB81" s="23">
        <f t="shared" si="3"/>
        <v>0</v>
      </c>
    </row>
    <row r="82" spans="1:54" ht="13.5" customHeight="1">
      <c r="A82" s="21" t="s">
        <v>201</v>
      </c>
      <c r="B82" s="21" t="s">
        <v>202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3">
        <f t="shared" si="2"/>
        <v>0</v>
      </c>
      <c r="BB82" s="23">
        <f t="shared" si="3"/>
        <v>0</v>
      </c>
    </row>
    <row r="83" spans="1:54" ht="13.5" customHeight="1">
      <c r="A83" s="21" t="s">
        <v>203</v>
      </c>
      <c r="B83" s="21" t="s">
        <v>204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3">
        <f t="shared" si="2"/>
        <v>0</v>
      </c>
      <c r="BB83" s="23">
        <f t="shared" si="3"/>
        <v>0</v>
      </c>
    </row>
    <row r="84" spans="1:54" ht="13.5" customHeight="1">
      <c r="A84" s="21" t="s">
        <v>205</v>
      </c>
      <c r="B84" s="21" t="s">
        <v>206</v>
      </c>
      <c r="C84" s="22" t="s">
        <v>659</v>
      </c>
      <c r="D84" s="22" t="s">
        <v>659</v>
      </c>
      <c r="E84" s="22" t="s">
        <v>662</v>
      </c>
      <c r="F84" s="22"/>
      <c r="G84" s="22" t="s">
        <v>662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3">
        <f t="shared" si="2"/>
        <v>4</v>
      </c>
      <c r="BB84" s="23">
        <f t="shared" si="3"/>
        <v>0</v>
      </c>
    </row>
    <row r="85" spans="1:54" ht="13.5" customHeight="1">
      <c r="A85" s="21" t="s">
        <v>207</v>
      </c>
      <c r="B85" s="21" t="s">
        <v>208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3">
        <f t="shared" si="2"/>
        <v>0</v>
      </c>
      <c r="BB85" s="23">
        <f t="shared" si="3"/>
        <v>0</v>
      </c>
    </row>
    <row r="86" spans="1:54" ht="13.5" customHeight="1">
      <c r="A86" s="21" t="s">
        <v>209</v>
      </c>
      <c r="B86" s="21" t="s">
        <v>728</v>
      </c>
      <c r="C86" s="22" t="s">
        <v>659</v>
      </c>
      <c r="D86" s="22"/>
      <c r="E86" s="22" t="s">
        <v>662</v>
      </c>
      <c r="F86" s="22"/>
      <c r="G86" s="22" t="s">
        <v>662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3">
        <f t="shared" si="2"/>
        <v>3</v>
      </c>
      <c r="BB86" s="23">
        <f t="shared" si="3"/>
        <v>0</v>
      </c>
    </row>
    <row r="87" spans="1:54" ht="13.5" customHeight="1">
      <c r="A87" s="21" t="s">
        <v>211</v>
      </c>
      <c r="B87" s="21" t="s">
        <v>729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3">
        <f t="shared" si="2"/>
        <v>0</v>
      </c>
      <c r="BB87" s="23">
        <f t="shared" si="3"/>
        <v>0</v>
      </c>
    </row>
    <row r="88" spans="1:54" ht="13.5" customHeight="1">
      <c r="A88" s="21" t="s">
        <v>213</v>
      </c>
      <c r="B88" s="21" t="s">
        <v>730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3">
        <f t="shared" si="2"/>
        <v>0</v>
      </c>
      <c r="BB88" s="23">
        <f t="shared" si="3"/>
        <v>0</v>
      </c>
    </row>
    <row r="89" spans="1:54" ht="13.5" customHeight="1">
      <c r="A89" s="21" t="s">
        <v>215</v>
      </c>
      <c r="B89" s="21" t="s">
        <v>216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3">
        <f t="shared" si="2"/>
        <v>0</v>
      </c>
      <c r="BB89" s="23">
        <f t="shared" si="3"/>
        <v>0</v>
      </c>
    </row>
    <row r="90" spans="1:54" ht="13.5" customHeight="1">
      <c r="A90" s="21" t="s">
        <v>217</v>
      </c>
      <c r="B90" s="21" t="s">
        <v>731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3">
        <f t="shared" si="2"/>
        <v>0</v>
      </c>
      <c r="BB90" s="23">
        <f t="shared" si="3"/>
        <v>0</v>
      </c>
    </row>
    <row r="91" spans="1:54" ht="13.5" customHeight="1">
      <c r="A91" s="21" t="s">
        <v>219</v>
      </c>
      <c r="B91" s="21" t="s">
        <v>732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3">
        <f t="shared" si="2"/>
        <v>0</v>
      </c>
      <c r="BB91" s="23">
        <f t="shared" si="3"/>
        <v>0</v>
      </c>
    </row>
    <row r="92" spans="1:54" ht="13.5" customHeight="1">
      <c r="A92" s="21" t="s">
        <v>221</v>
      </c>
      <c r="B92" s="21" t="s">
        <v>733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3">
        <f t="shared" si="2"/>
        <v>0</v>
      </c>
      <c r="BB92" s="23">
        <f t="shared" si="3"/>
        <v>0</v>
      </c>
    </row>
    <row r="93" spans="1:54" ht="13.5" customHeight="1">
      <c r="A93" s="21" t="s">
        <v>223</v>
      </c>
      <c r="B93" s="21" t="s">
        <v>734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3">
        <f t="shared" si="2"/>
        <v>0</v>
      </c>
      <c r="BB93" s="23">
        <f t="shared" si="3"/>
        <v>0</v>
      </c>
    </row>
    <row r="94" spans="1:54" ht="13.5" customHeight="1">
      <c r="A94" s="21" t="s">
        <v>225</v>
      </c>
      <c r="B94" s="21" t="s">
        <v>735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3">
        <f t="shared" si="2"/>
        <v>0</v>
      </c>
      <c r="BB94" s="23">
        <f t="shared" si="3"/>
        <v>0</v>
      </c>
    </row>
    <row r="95" spans="1:54" ht="13.5" customHeight="1">
      <c r="A95" s="21" t="s">
        <v>227</v>
      </c>
      <c r="B95" s="21" t="s">
        <v>228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3">
        <f t="shared" si="2"/>
        <v>0</v>
      </c>
      <c r="BB95" s="23">
        <f t="shared" si="3"/>
        <v>0</v>
      </c>
    </row>
    <row r="96" spans="1:54" ht="13.5" customHeight="1">
      <c r="A96" s="21" t="s">
        <v>229</v>
      </c>
      <c r="B96" s="21" t="s">
        <v>736</v>
      </c>
      <c r="C96" s="22"/>
      <c r="D96" s="22" t="s">
        <v>659</v>
      </c>
      <c r="E96" s="22" t="s">
        <v>662</v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3">
        <f t="shared" si="2"/>
        <v>2</v>
      </c>
      <c r="BB96" s="23">
        <f t="shared" si="3"/>
        <v>0</v>
      </c>
    </row>
    <row r="97" spans="1:54" ht="13.5" customHeight="1">
      <c r="A97" s="21" t="s">
        <v>231</v>
      </c>
      <c r="B97" s="21" t="s">
        <v>737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3">
        <f t="shared" si="2"/>
        <v>0</v>
      </c>
      <c r="BB97" s="23">
        <f t="shared" si="3"/>
        <v>0</v>
      </c>
    </row>
    <row r="98" spans="1:54" ht="13.5" customHeight="1">
      <c r="A98" s="21" t="s">
        <v>233</v>
      </c>
      <c r="B98" s="21" t="s">
        <v>738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3">
        <f t="shared" si="2"/>
        <v>0</v>
      </c>
      <c r="BB98" s="23">
        <f t="shared" si="3"/>
        <v>0</v>
      </c>
    </row>
    <row r="99" spans="1:54" ht="13.5" customHeight="1">
      <c r="A99" s="21" t="s">
        <v>235</v>
      </c>
      <c r="B99" s="21" t="s">
        <v>739</v>
      </c>
      <c r="C99" s="22" t="s">
        <v>659</v>
      </c>
      <c r="D99" s="22" t="s">
        <v>659</v>
      </c>
      <c r="E99" s="22" t="s">
        <v>662</v>
      </c>
      <c r="F99" s="22"/>
      <c r="G99" s="22" t="s">
        <v>662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3">
        <f t="shared" si="2"/>
        <v>4</v>
      </c>
      <c r="BB99" s="23">
        <f t="shared" si="3"/>
        <v>0</v>
      </c>
    </row>
    <row r="100" spans="1:54" ht="13.5" customHeight="1">
      <c r="A100" s="21" t="s">
        <v>237</v>
      </c>
      <c r="B100" s="21" t="s">
        <v>740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3">
        <f t="shared" si="2"/>
        <v>0</v>
      </c>
      <c r="BB100" s="23">
        <f t="shared" si="3"/>
        <v>0</v>
      </c>
    </row>
    <row r="101" spans="1:54" ht="13.5" customHeight="1">
      <c r="A101" s="21" t="s">
        <v>239</v>
      </c>
      <c r="B101" s="21" t="s">
        <v>741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3">
        <f t="shared" si="2"/>
        <v>0</v>
      </c>
      <c r="BB101" s="23">
        <f t="shared" si="3"/>
        <v>0</v>
      </c>
    </row>
    <row r="102" spans="1:54" ht="13.5" customHeight="1">
      <c r="A102" s="21" t="s">
        <v>241</v>
      </c>
      <c r="B102" s="21" t="s">
        <v>742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3">
        <f t="shared" si="2"/>
        <v>0</v>
      </c>
      <c r="BB102" s="23">
        <f t="shared" si="3"/>
        <v>0</v>
      </c>
    </row>
    <row r="103" spans="1:54" ht="13.5" customHeight="1">
      <c r="A103" s="21" t="s">
        <v>243</v>
      </c>
      <c r="B103" s="21" t="s">
        <v>743</v>
      </c>
      <c r="C103" s="22"/>
      <c r="D103" s="22"/>
      <c r="E103" s="22" t="s">
        <v>662</v>
      </c>
      <c r="F103" s="22"/>
      <c r="G103" s="22" t="s">
        <v>662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3">
        <f t="shared" si="2"/>
        <v>2</v>
      </c>
      <c r="BB103" s="23">
        <f t="shared" si="3"/>
        <v>0</v>
      </c>
    </row>
    <row r="104" spans="1:54" ht="13.5" customHeight="1">
      <c r="A104" s="21" t="s">
        <v>245</v>
      </c>
      <c r="B104" s="21" t="s">
        <v>744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3">
        <f t="shared" si="2"/>
        <v>0</v>
      </c>
      <c r="BB104" s="23">
        <f t="shared" si="3"/>
        <v>0</v>
      </c>
    </row>
    <row r="105" spans="1:54" ht="13.5" customHeight="1">
      <c r="A105" s="21" t="s">
        <v>247</v>
      </c>
      <c r="B105" s="21" t="s">
        <v>745</v>
      </c>
      <c r="C105" s="22"/>
      <c r="D105" s="22" t="s">
        <v>659</v>
      </c>
      <c r="E105" s="22"/>
      <c r="F105" s="22"/>
      <c r="G105" s="22" t="s">
        <v>662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3">
        <f t="shared" si="2"/>
        <v>2</v>
      </c>
      <c r="BB105" s="23">
        <f t="shared" si="3"/>
        <v>0</v>
      </c>
    </row>
    <row r="106" spans="1:54" ht="13.5" customHeight="1">
      <c r="A106" s="21" t="s">
        <v>249</v>
      </c>
      <c r="B106" s="21" t="s">
        <v>746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3">
        <f t="shared" si="2"/>
        <v>0</v>
      </c>
      <c r="BB106" s="23">
        <f t="shared" si="3"/>
        <v>0</v>
      </c>
    </row>
    <row r="107" spans="1:54" ht="13.5" customHeight="1">
      <c r="A107" s="21" t="s">
        <v>45</v>
      </c>
      <c r="B107" s="21" t="s">
        <v>747</v>
      </c>
      <c r="C107" s="22" t="s">
        <v>659</v>
      </c>
      <c r="D107" s="22"/>
      <c r="E107" s="22" t="s">
        <v>662</v>
      </c>
      <c r="F107" s="22"/>
      <c r="G107" s="22" t="s">
        <v>662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3">
        <f t="shared" si="2"/>
        <v>3</v>
      </c>
      <c r="BB107" s="23">
        <f t="shared" si="3"/>
        <v>0</v>
      </c>
    </row>
    <row r="108" spans="1:54" ht="13.5" customHeight="1">
      <c r="A108" s="21" t="s">
        <v>252</v>
      </c>
      <c r="B108" s="21" t="s">
        <v>748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3">
        <f t="shared" si="2"/>
        <v>0</v>
      </c>
      <c r="BB108" s="23">
        <f t="shared" si="3"/>
        <v>0</v>
      </c>
    </row>
    <row r="109" spans="1:54" ht="13.5" customHeight="1">
      <c r="A109" s="21" t="s">
        <v>254</v>
      </c>
      <c r="B109" s="21" t="s">
        <v>749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3">
        <f t="shared" si="2"/>
        <v>0</v>
      </c>
      <c r="BB109" s="23">
        <f t="shared" si="3"/>
        <v>0</v>
      </c>
    </row>
    <row r="110" spans="1:54" ht="13.5" customHeight="1">
      <c r="A110" s="21" t="s">
        <v>256</v>
      </c>
      <c r="B110" s="21" t="s">
        <v>750</v>
      </c>
      <c r="C110" s="22"/>
      <c r="D110" s="22"/>
      <c r="E110" s="22"/>
      <c r="F110" s="22"/>
      <c r="G110" s="22" t="s">
        <v>662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3">
        <f t="shared" si="2"/>
        <v>1</v>
      </c>
      <c r="BB110" s="23">
        <f t="shared" si="3"/>
        <v>1</v>
      </c>
    </row>
    <row r="111" spans="1:54" ht="13.5" customHeight="1">
      <c r="A111" s="21" t="s">
        <v>258</v>
      </c>
      <c r="B111" s="21" t="s">
        <v>751</v>
      </c>
      <c r="C111" s="22"/>
      <c r="D111" s="22"/>
      <c r="E111" s="22"/>
      <c r="F111" s="22" t="s">
        <v>662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3">
        <f t="shared" si="2"/>
        <v>1</v>
      </c>
      <c r="BB111" s="23">
        <f t="shared" si="3"/>
        <v>1</v>
      </c>
    </row>
    <row r="112" spans="1:54" ht="13.5" customHeight="1">
      <c r="A112" s="21" t="s">
        <v>260</v>
      </c>
      <c r="B112" s="21" t="s">
        <v>752</v>
      </c>
      <c r="C112" s="22" t="s">
        <v>659</v>
      </c>
      <c r="D112" s="22" t="s">
        <v>659</v>
      </c>
      <c r="E112" s="22" t="s">
        <v>662</v>
      </c>
      <c r="F112" s="22"/>
      <c r="G112" s="22" t="s">
        <v>662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3">
        <f t="shared" si="2"/>
        <v>4</v>
      </c>
      <c r="BB112" s="23">
        <f t="shared" si="3"/>
        <v>0</v>
      </c>
    </row>
    <row r="113" spans="1:54" ht="13.5" customHeight="1">
      <c r="A113" s="21" t="s">
        <v>262</v>
      </c>
      <c r="B113" s="21" t="s">
        <v>753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3">
        <f t="shared" si="2"/>
        <v>0</v>
      </c>
      <c r="BB113" s="23">
        <f t="shared" si="3"/>
        <v>0</v>
      </c>
    </row>
    <row r="114" spans="1:54" ht="13.5" customHeight="1">
      <c r="A114" s="21" t="s">
        <v>264</v>
      </c>
      <c r="B114" s="21" t="s">
        <v>265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3">
        <f t="shared" si="2"/>
        <v>0</v>
      </c>
      <c r="BB114" s="23">
        <f t="shared" si="3"/>
        <v>0</v>
      </c>
    </row>
    <row r="115" spans="1:54" ht="13.5" customHeight="1">
      <c r="A115" s="21" t="s">
        <v>266</v>
      </c>
      <c r="B115" s="21" t="s">
        <v>754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3">
        <f t="shared" si="2"/>
        <v>0</v>
      </c>
      <c r="BB115" s="23">
        <f t="shared" si="3"/>
        <v>0</v>
      </c>
    </row>
    <row r="116" spans="1:54" ht="13.5" customHeight="1">
      <c r="A116" s="21" t="s">
        <v>268</v>
      </c>
      <c r="B116" s="21" t="s">
        <v>267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3">
        <f t="shared" si="2"/>
        <v>0</v>
      </c>
      <c r="BB116" s="23">
        <f t="shared" si="3"/>
        <v>0</v>
      </c>
    </row>
    <row r="117" spans="1:54" ht="13.5" customHeight="1">
      <c r="A117" s="21" t="s">
        <v>270</v>
      </c>
      <c r="B117" s="21" t="s">
        <v>269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3">
        <f t="shared" si="2"/>
        <v>0</v>
      </c>
      <c r="BB117" s="23">
        <f t="shared" si="3"/>
        <v>0</v>
      </c>
    </row>
    <row r="118" spans="1:54" ht="13.5" customHeight="1">
      <c r="A118" s="21" t="s">
        <v>272</v>
      </c>
      <c r="B118" s="21" t="s">
        <v>755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3">
        <f t="shared" si="2"/>
        <v>0</v>
      </c>
      <c r="BB118" s="23">
        <f t="shared" si="3"/>
        <v>0</v>
      </c>
    </row>
    <row r="119" spans="1:54" ht="13.5" customHeight="1">
      <c r="A119" s="21" t="s">
        <v>274</v>
      </c>
      <c r="B119" s="21" t="s">
        <v>756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3">
        <f t="shared" si="2"/>
        <v>0</v>
      </c>
      <c r="BB119" s="23">
        <f t="shared" si="3"/>
        <v>0</v>
      </c>
    </row>
    <row r="120" spans="1:54" ht="13.5" customHeight="1">
      <c r="A120" s="21" t="s">
        <v>276</v>
      </c>
      <c r="B120" s="21" t="s">
        <v>757</v>
      </c>
      <c r="C120" s="22" t="s">
        <v>659</v>
      </c>
      <c r="D120" s="22" t="s">
        <v>659</v>
      </c>
      <c r="E120" s="22" t="s">
        <v>662</v>
      </c>
      <c r="F120" s="22"/>
      <c r="G120" s="22" t="s">
        <v>662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3">
        <f t="shared" si="2"/>
        <v>4</v>
      </c>
      <c r="BB120" s="23">
        <f t="shared" si="3"/>
        <v>0</v>
      </c>
    </row>
    <row r="121" spans="1:54" ht="13.5" customHeight="1">
      <c r="A121" s="21" t="s">
        <v>278</v>
      </c>
      <c r="B121" s="21" t="s">
        <v>279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3">
        <f t="shared" si="2"/>
        <v>0</v>
      </c>
      <c r="BB121" s="23">
        <f t="shared" si="3"/>
        <v>0</v>
      </c>
    </row>
    <row r="122" spans="1:54" ht="13.5" customHeight="1">
      <c r="A122" s="21" t="s">
        <v>280</v>
      </c>
      <c r="B122" s="21" t="s">
        <v>281</v>
      </c>
      <c r="C122" s="22"/>
      <c r="D122" s="22"/>
      <c r="E122" s="22"/>
      <c r="F122" s="22"/>
      <c r="G122" s="22" t="s">
        <v>662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3">
        <f t="shared" si="2"/>
        <v>1</v>
      </c>
      <c r="BB122" s="23">
        <f t="shared" si="3"/>
        <v>1</v>
      </c>
    </row>
    <row r="123" spans="1:54" ht="13.5" customHeight="1">
      <c r="A123" s="21" t="s">
        <v>282</v>
      </c>
      <c r="B123" s="21" t="s">
        <v>758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3">
        <f t="shared" si="2"/>
        <v>0</v>
      </c>
      <c r="BB123" s="23">
        <f t="shared" si="3"/>
        <v>0</v>
      </c>
    </row>
    <row r="124" spans="1:54" ht="13.5" customHeight="1">
      <c r="A124" s="21" t="s">
        <v>284</v>
      </c>
      <c r="B124" s="21" t="s">
        <v>759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3">
        <f t="shared" si="2"/>
        <v>0</v>
      </c>
      <c r="BB124" s="23">
        <f t="shared" si="3"/>
        <v>0</v>
      </c>
    </row>
    <row r="125" spans="1:54" ht="13.5" customHeight="1">
      <c r="A125" s="21" t="s">
        <v>286</v>
      </c>
      <c r="B125" s="21" t="s">
        <v>760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3">
        <f t="shared" si="2"/>
        <v>0</v>
      </c>
      <c r="BB125" s="23">
        <f t="shared" si="3"/>
        <v>0</v>
      </c>
    </row>
    <row r="126" spans="1:54" ht="13.5" customHeight="1">
      <c r="A126" s="21" t="s">
        <v>288</v>
      </c>
      <c r="B126" s="21" t="s">
        <v>761</v>
      </c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3">
        <f t="shared" si="2"/>
        <v>0</v>
      </c>
      <c r="BB126" s="23">
        <f t="shared" si="3"/>
        <v>0</v>
      </c>
    </row>
    <row r="127" spans="1:54" ht="13.5" customHeight="1">
      <c r="A127" s="21" t="s">
        <v>290</v>
      </c>
      <c r="B127" s="21" t="s">
        <v>762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3">
        <f t="shared" si="2"/>
        <v>0</v>
      </c>
      <c r="BB127" s="23">
        <f t="shared" si="3"/>
        <v>0</v>
      </c>
    </row>
    <row r="128" spans="1:54" ht="13.5" customHeight="1">
      <c r="A128" s="21" t="s">
        <v>292</v>
      </c>
      <c r="B128" s="21" t="s">
        <v>763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3">
        <f t="shared" si="2"/>
        <v>0</v>
      </c>
      <c r="BB128" s="23">
        <f t="shared" si="3"/>
        <v>0</v>
      </c>
    </row>
    <row r="129" spans="1:54" ht="13.5" customHeight="1">
      <c r="A129" s="21" t="s">
        <v>294</v>
      </c>
      <c r="B129" s="21" t="s">
        <v>764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3">
        <f t="shared" si="2"/>
        <v>0</v>
      </c>
      <c r="BB129" s="23">
        <f t="shared" si="3"/>
        <v>0</v>
      </c>
    </row>
    <row r="130" spans="1:54" ht="13.5" customHeight="1">
      <c r="A130" s="21" t="s">
        <v>296</v>
      </c>
      <c r="B130" s="21" t="s">
        <v>765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3">
        <f t="shared" si="2"/>
        <v>0</v>
      </c>
      <c r="BB130" s="23">
        <f t="shared" si="3"/>
        <v>0</v>
      </c>
    </row>
    <row r="131" spans="1:54" ht="13.5" customHeight="1">
      <c r="A131" s="21" t="s">
        <v>298</v>
      </c>
      <c r="B131" s="21" t="s">
        <v>766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3">
        <f t="shared" si="2"/>
        <v>0</v>
      </c>
      <c r="BB131" s="23">
        <f t="shared" si="3"/>
        <v>0</v>
      </c>
    </row>
    <row r="132" spans="1:54" ht="13.5" customHeight="1">
      <c r="A132" s="21" t="s">
        <v>300</v>
      </c>
      <c r="B132" s="21" t="s">
        <v>767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3">
        <f t="shared" si="2"/>
        <v>0</v>
      </c>
      <c r="BB132" s="23">
        <f t="shared" si="3"/>
        <v>0</v>
      </c>
    </row>
    <row r="133" spans="1:54" ht="13.5" customHeight="1">
      <c r="A133" s="21" t="s">
        <v>302</v>
      </c>
      <c r="B133" s="21" t="s">
        <v>768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3">
        <f t="shared" ref="BA133:BA196" si="4">COUNTIF(C133:AZ133,"&lt;&gt;")</f>
        <v>0</v>
      </c>
      <c r="BB133" s="23">
        <f t="shared" ref="BB133:BB196" si="5">IF(BA133=1,1,0)</f>
        <v>0</v>
      </c>
    </row>
    <row r="134" spans="1:54" ht="13.5" customHeight="1">
      <c r="A134" s="21" t="s">
        <v>304</v>
      </c>
      <c r="B134" s="21" t="s">
        <v>769</v>
      </c>
      <c r="C134" s="22"/>
      <c r="D134" s="22"/>
      <c r="E134" s="22"/>
      <c r="F134" s="22" t="s">
        <v>662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3">
        <f t="shared" si="4"/>
        <v>1</v>
      </c>
      <c r="BB134" s="23">
        <f t="shared" si="5"/>
        <v>1</v>
      </c>
    </row>
    <row r="135" spans="1:54" ht="13.5" customHeight="1">
      <c r="A135" s="21" t="s">
        <v>306</v>
      </c>
      <c r="B135" s="21" t="s">
        <v>770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3">
        <f t="shared" si="4"/>
        <v>0</v>
      </c>
      <c r="BB135" s="23">
        <f t="shared" si="5"/>
        <v>0</v>
      </c>
    </row>
    <row r="136" spans="1:54" ht="13.5" customHeight="1">
      <c r="A136" s="21" t="s">
        <v>308</v>
      </c>
      <c r="B136" s="21" t="s">
        <v>771</v>
      </c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3">
        <f t="shared" si="4"/>
        <v>0</v>
      </c>
      <c r="BB136" s="23">
        <f t="shared" si="5"/>
        <v>0</v>
      </c>
    </row>
    <row r="137" spans="1:54" ht="13.5" customHeight="1">
      <c r="A137" s="21" t="s">
        <v>310</v>
      </c>
      <c r="B137" s="21" t="s">
        <v>772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3">
        <f t="shared" si="4"/>
        <v>0</v>
      </c>
      <c r="BB137" s="23">
        <f t="shared" si="5"/>
        <v>0</v>
      </c>
    </row>
    <row r="138" spans="1:54" ht="13.5" customHeight="1">
      <c r="A138" s="21" t="s">
        <v>312</v>
      </c>
      <c r="B138" s="21" t="s">
        <v>773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3">
        <f t="shared" si="4"/>
        <v>0</v>
      </c>
      <c r="BB138" s="23">
        <f t="shared" si="5"/>
        <v>0</v>
      </c>
    </row>
    <row r="139" spans="1:54" ht="13.5" customHeight="1">
      <c r="A139" s="21" t="s">
        <v>314</v>
      </c>
      <c r="B139" s="21" t="s">
        <v>774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3">
        <f t="shared" si="4"/>
        <v>0</v>
      </c>
      <c r="BB139" s="23">
        <f t="shared" si="5"/>
        <v>0</v>
      </c>
    </row>
    <row r="140" spans="1:54" ht="13.5" customHeight="1">
      <c r="A140" s="21" t="s">
        <v>316</v>
      </c>
      <c r="B140" s="21" t="s">
        <v>775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3">
        <f t="shared" si="4"/>
        <v>0</v>
      </c>
      <c r="BB140" s="23">
        <f t="shared" si="5"/>
        <v>0</v>
      </c>
    </row>
    <row r="141" spans="1:54" ht="13.5" customHeight="1">
      <c r="A141" s="21" t="s">
        <v>318</v>
      </c>
      <c r="B141" s="21" t="s">
        <v>776</v>
      </c>
      <c r="C141" s="22" t="s">
        <v>659</v>
      </c>
      <c r="D141" s="22" t="s">
        <v>659</v>
      </c>
      <c r="E141" s="22" t="s">
        <v>662</v>
      </c>
      <c r="F141" s="22"/>
      <c r="G141" s="22" t="s">
        <v>662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3">
        <f t="shared" si="4"/>
        <v>4</v>
      </c>
      <c r="BB141" s="23">
        <f t="shared" si="5"/>
        <v>0</v>
      </c>
    </row>
    <row r="142" spans="1:54" ht="13.5" customHeight="1">
      <c r="A142" s="21" t="s">
        <v>320</v>
      </c>
      <c r="B142" s="21" t="s">
        <v>777</v>
      </c>
      <c r="C142" s="22" t="s">
        <v>659</v>
      </c>
      <c r="D142" s="22"/>
      <c r="E142" s="22" t="s">
        <v>662</v>
      </c>
      <c r="F142" s="22"/>
      <c r="G142" s="22" t="s">
        <v>662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3">
        <f t="shared" si="4"/>
        <v>3</v>
      </c>
      <c r="BB142" s="23">
        <f t="shared" si="5"/>
        <v>0</v>
      </c>
    </row>
    <row r="143" spans="1:54" ht="13.5" customHeight="1">
      <c r="A143" s="21" t="s">
        <v>322</v>
      </c>
      <c r="B143" s="21" t="s">
        <v>778</v>
      </c>
      <c r="C143" s="22" t="s">
        <v>659</v>
      </c>
      <c r="D143" s="22" t="s">
        <v>659</v>
      </c>
      <c r="E143" s="22" t="s">
        <v>662</v>
      </c>
      <c r="F143" s="22"/>
      <c r="G143" s="22" t="s">
        <v>662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3">
        <f t="shared" si="4"/>
        <v>4</v>
      </c>
      <c r="BB143" s="23">
        <f t="shared" si="5"/>
        <v>0</v>
      </c>
    </row>
    <row r="144" spans="1:54" ht="13.5" customHeight="1">
      <c r="A144" s="21" t="s">
        <v>324</v>
      </c>
      <c r="B144" s="21" t="s">
        <v>779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3">
        <f t="shared" si="4"/>
        <v>0</v>
      </c>
      <c r="BB144" s="23">
        <f t="shared" si="5"/>
        <v>0</v>
      </c>
    </row>
    <row r="145" spans="1:54" ht="13.5" customHeight="1">
      <c r="A145" s="21" t="s">
        <v>326</v>
      </c>
      <c r="B145" s="21" t="s">
        <v>780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3">
        <f t="shared" si="4"/>
        <v>0</v>
      </c>
      <c r="BB145" s="23">
        <f t="shared" si="5"/>
        <v>0</v>
      </c>
    </row>
    <row r="146" spans="1:54" ht="13.5" customHeight="1">
      <c r="A146" s="21" t="s">
        <v>328</v>
      </c>
      <c r="B146" s="21" t="s">
        <v>781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3">
        <f t="shared" si="4"/>
        <v>0</v>
      </c>
      <c r="BB146" s="23">
        <f t="shared" si="5"/>
        <v>0</v>
      </c>
    </row>
    <row r="147" spans="1:54" ht="13.5" customHeight="1">
      <c r="A147" s="21" t="s">
        <v>330</v>
      </c>
      <c r="B147" s="21" t="s">
        <v>782</v>
      </c>
      <c r="C147" s="22"/>
      <c r="D147" s="22"/>
      <c r="E147" s="22"/>
      <c r="F147" s="22" t="s">
        <v>662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3">
        <f t="shared" si="4"/>
        <v>1</v>
      </c>
      <c r="BB147" s="23">
        <f t="shared" si="5"/>
        <v>1</v>
      </c>
    </row>
    <row r="148" spans="1:54" ht="13.5" customHeight="1">
      <c r="A148" s="21" t="s">
        <v>332</v>
      </c>
      <c r="B148" s="21" t="s">
        <v>783</v>
      </c>
      <c r="C148" s="22" t="s">
        <v>659</v>
      </c>
      <c r="D148" s="22" t="s">
        <v>659</v>
      </c>
      <c r="E148" s="22" t="s">
        <v>662</v>
      </c>
      <c r="F148" s="22"/>
      <c r="G148" s="22" t="s">
        <v>662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3">
        <f t="shared" si="4"/>
        <v>4</v>
      </c>
      <c r="BB148" s="23">
        <f t="shared" si="5"/>
        <v>0</v>
      </c>
    </row>
    <row r="149" spans="1:54" ht="13.5" customHeight="1">
      <c r="A149" s="21" t="s">
        <v>334</v>
      </c>
      <c r="B149" s="21" t="s">
        <v>784</v>
      </c>
      <c r="C149" s="22"/>
      <c r="D149" s="22"/>
      <c r="E149" s="22" t="s">
        <v>662</v>
      </c>
      <c r="F149" s="22" t="s">
        <v>662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3">
        <f t="shared" si="4"/>
        <v>2</v>
      </c>
      <c r="BB149" s="23">
        <f t="shared" si="5"/>
        <v>0</v>
      </c>
    </row>
    <row r="150" spans="1:54" ht="13.5" customHeight="1">
      <c r="A150" s="21" t="s">
        <v>336</v>
      </c>
      <c r="B150" s="21" t="s">
        <v>337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3">
        <f t="shared" si="4"/>
        <v>0</v>
      </c>
      <c r="BB150" s="23">
        <f t="shared" si="5"/>
        <v>0</v>
      </c>
    </row>
    <row r="151" spans="1:54" ht="13.5" customHeight="1">
      <c r="A151" s="21" t="s">
        <v>338</v>
      </c>
      <c r="B151" s="21" t="s">
        <v>339</v>
      </c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3">
        <f t="shared" si="4"/>
        <v>0</v>
      </c>
      <c r="BB151" s="23">
        <f t="shared" si="5"/>
        <v>0</v>
      </c>
    </row>
    <row r="152" spans="1:54" ht="13.5" customHeight="1">
      <c r="A152" s="21" t="s">
        <v>340</v>
      </c>
      <c r="B152" s="21" t="s">
        <v>785</v>
      </c>
      <c r="C152" s="22"/>
      <c r="D152" s="22" t="s">
        <v>659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3">
        <f t="shared" si="4"/>
        <v>1</v>
      </c>
      <c r="BB152" s="23">
        <f t="shared" si="5"/>
        <v>1</v>
      </c>
    </row>
    <row r="153" spans="1:54" ht="13.5" customHeight="1">
      <c r="A153" s="21" t="s">
        <v>342</v>
      </c>
      <c r="B153" s="21" t="s">
        <v>786</v>
      </c>
      <c r="C153" s="22"/>
      <c r="D153" s="22"/>
      <c r="E153" s="22" t="s">
        <v>662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3">
        <f t="shared" si="4"/>
        <v>1</v>
      </c>
      <c r="BB153" s="23">
        <f t="shared" si="5"/>
        <v>1</v>
      </c>
    </row>
    <row r="154" spans="1:54" ht="13.5" customHeight="1">
      <c r="A154" s="21" t="s">
        <v>344</v>
      </c>
      <c r="B154" s="21" t="s">
        <v>787</v>
      </c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3">
        <f t="shared" si="4"/>
        <v>0</v>
      </c>
      <c r="BB154" s="23">
        <f t="shared" si="5"/>
        <v>0</v>
      </c>
    </row>
    <row r="155" spans="1:54" ht="13.5" customHeight="1">
      <c r="A155" s="21" t="s">
        <v>346</v>
      </c>
      <c r="B155" s="21" t="s">
        <v>788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3">
        <f t="shared" si="4"/>
        <v>0</v>
      </c>
      <c r="BB155" s="23">
        <f t="shared" si="5"/>
        <v>0</v>
      </c>
    </row>
    <row r="156" spans="1:54" ht="13.5" customHeight="1">
      <c r="A156" s="21" t="s">
        <v>348</v>
      </c>
      <c r="B156" s="21" t="s">
        <v>789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3">
        <f t="shared" si="4"/>
        <v>0</v>
      </c>
      <c r="BB156" s="23">
        <f t="shared" si="5"/>
        <v>0</v>
      </c>
    </row>
    <row r="157" spans="1:54" ht="13.5" customHeight="1">
      <c r="A157" s="21" t="s">
        <v>350</v>
      </c>
      <c r="B157" s="21" t="s">
        <v>790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3">
        <f t="shared" si="4"/>
        <v>0</v>
      </c>
      <c r="BB157" s="23">
        <f t="shared" si="5"/>
        <v>0</v>
      </c>
    </row>
    <row r="158" spans="1:54" ht="13.5" customHeight="1">
      <c r="A158" s="21" t="s">
        <v>352</v>
      </c>
      <c r="B158" s="21" t="s">
        <v>791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3">
        <f t="shared" si="4"/>
        <v>0</v>
      </c>
      <c r="BB158" s="23">
        <f t="shared" si="5"/>
        <v>0</v>
      </c>
    </row>
    <row r="159" spans="1:54" ht="13.5" customHeight="1">
      <c r="A159" s="21" t="s">
        <v>354</v>
      </c>
      <c r="B159" s="21" t="s">
        <v>792</v>
      </c>
      <c r="C159" s="22"/>
      <c r="D159" s="22"/>
      <c r="E159" s="22"/>
      <c r="F159" s="22" t="s">
        <v>662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3">
        <f t="shared" si="4"/>
        <v>1</v>
      </c>
      <c r="BB159" s="23">
        <f t="shared" si="5"/>
        <v>1</v>
      </c>
    </row>
    <row r="160" spans="1:54" ht="13.5" customHeight="1">
      <c r="A160" s="21" t="s">
        <v>356</v>
      </c>
      <c r="B160" s="21" t="s">
        <v>793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3">
        <f t="shared" si="4"/>
        <v>0</v>
      </c>
      <c r="BB160" s="23">
        <f t="shared" si="5"/>
        <v>0</v>
      </c>
    </row>
    <row r="161" spans="1:54" ht="13.5" customHeight="1">
      <c r="A161" s="21" t="s">
        <v>358</v>
      </c>
      <c r="B161" s="21" t="s">
        <v>359</v>
      </c>
      <c r="C161" s="22"/>
      <c r="D161" s="22"/>
      <c r="E161" s="22"/>
      <c r="F161" s="22" t="s">
        <v>662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3">
        <f t="shared" si="4"/>
        <v>1</v>
      </c>
      <c r="BB161" s="23">
        <f t="shared" si="5"/>
        <v>1</v>
      </c>
    </row>
    <row r="162" spans="1:54" ht="13.5" customHeight="1">
      <c r="A162" s="21" t="s">
        <v>360</v>
      </c>
      <c r="B162" s="21" t="s">
        <v>794</v>
      </c>
      <c r="C162" s="22"/>
      <c r="D162" s="22" t="s">
        <v>659</v>
      </c>
      <c r="E162" s="22"/>
      <c r="F162" s="22"/>
      <c r="G162" s="22" t="s">
        <v>662</v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3">
        <f t="shared" si="4"/>
        <v>2</v>
      </c>
      <c r="BB162" s="23">
        <f t="shared" si="5"/>
        <v>0</v>
      </c>
    </row>
    <row r="163" spans="1:54" ht="13.5" customHeight="1">
      <c r="A163" s="21" t="s">
        <v>362</v>
      </c>
      <c r="B163" s="21" t="s">
        <v>795</v>
      </c>
      <c r="C163" s="22" t="s">
        <v>659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3">
        <f t="shared" si="4"/>
        <v>1</v>
      </c>
      <c r="BB163" s="23">
        <f t="shared" si="5"/>
        <v>1</v>
      </c>
    </row>
    <row r="164" spans="1:54" ht="13.5" customHeight="1">
      <c r="A164" s="21" t="s">
        <v>364</v>
      </c>
      <c r="B164" s="21" t="s">
        <v>365</v>
      </c>
      <c r="C164" s="22"/>
      <c r="D164" s="22" t="s">
        <v>659</v>
      </c>
      <c r="E164" s="22" t="s">
        <v>662</v>
      </c>
      <c r="F164" s="22"/>
      <c r="G164" s="22" t="s">
        <v>662</v>
      </c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3">
        <f t="shared" si="4"/>
        <v>3</v>
      </c>
      <c r="BB164" s="23">
        <f t="shared" si="5"/>
        <v>0</v>
      </c>
    </row>
    <row r="165" spans="1:54" ht="13.5" customHeight="1">
      <c r="A165" s="21" t="s">
        <v>366</v>
      </c>
      <c r="B165" s="21" t="s">
        <v>367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3">
        <f t="shared" si="4"/>
        <v>0</v>
      </c>
      <c r="BB165" s="23">
        <f t="shared" si="5"/>
        <v>0</v>
      </c>
    </row>
    <row r="166" spans="1:54" ht="13.5" customHeight="1">
      <c r="A166" s="21" t="s">
        <v>368</v>
      </c>
      <c r="B166" s="21" t="s">
        <v>369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3">
        <f t="shared" si="4"/>
        <v>0</v>
      </c>
      <c r="BB166" s="23">
        <f t="shared" si="5"/>
        <v>0</v>
      </c>
    </row>
    <row r="167" spans="1:54" ht="13.5" customHeight="1">
      <c r="A167" s="21" t="s">
        <v>370</v>
      </c>
      <c r="B167" s="21" t="s">
        <v>796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3">
        <f t="shared" si="4"/>
        <v>0</v>
      </c>
      <c r="BB167" s="23">
        <f t="shared" si="5"/>
        <v>0</v>
      </c>
    </row>
    <row r="168" spans="1:54" ht="13.5" customHeight="1">
      <c r="A168" s="21" t="s">
        <v>372</v>
      </c>
      <c r="B168" s="21" t="s">
        <v>797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3">
        <f t="shared" si="4"/>
        <v>0</v>
      </c>
      <c r="BB168" s="23">
        <f t="shared" si="5"/>
        <v>0</v>
      </c>
    </row>
    <row r="169" spans="1:54" ht="13.5" customHeight="1">
      <c r="A169" s="21" t="s">
        <v>374</v>
      </c>
      <c r="B169" s="21" t="s">
        <v>798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3">
        <f t="shared" si="4"/>
        <v>0</v>
      </c>
      <c r="BB169" s="23">
        <f t="shared" si="5"/>
        <v>0</v>
      </c>
    </row>
    <row r="170" spans="1:54" ht="13.5" customHeight="1">
      <c r="A170" s="21" t="s">
        <v>376</v>
      </c>
      <c r="B170" s="21" t="s">
        <v>799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3">
        <f t="shared" si="4"/>
        <v>0</v>
      </c>
      <c r="BB170" s="23">
        <f t="shared" si="5"/>
        <v>0</v>
      </c>
    </row>
    <row r="171" spans="1:54" ht="13.5" customHeight="1">
      <c r="A171" s="21" t="s">
        <v>378</v>
      </c>
      <c r="B171" s="21" t="s">
        <v>379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3">
        <f t="shared" si="4"/>
        <v>0</v>
      </c>
      <c r="BB171" s="23">
        <f t="shared" si="5"/>
        <v>0</v>
      </c>
    </row>
    <row r="172" spans="1:54" ht="13.5" customHeight="1">
      <c r="A172" s="21" t="s">
        <v>380</v>
      </c>
      <c r="B172" s="21" t="s">
        <v>800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3">
        <f t="shared" si="4"/>
        <v>0</v>
      </c>
      <c r="BB172" s="23">
        <f t="shared" si="5"/>
        <v>0</v>
      </c>
    </row>
    <row r="173" spans="1:54" ht="13.5" customHeight="1">
      <c r="A173" s="21" t="s">
        <v>382</v>
      </c>
      <c r="B173" s="21" t="s">
        <v>801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3">
        <f t="shared" si="4"/>
        <v>0</v>
      </c>
      <c r="BB173" s="23">
        <f t="shared" si="5"/>
        <v>0</v>
      </c>
    </row>
    <row r="174" spans="1:54" ht="13.5" customHeight="1">
      <c r="A174" s="21" t="s">
        <v>383</v>
      </c>
      <c r="B174" s="21" t="s">
        <v>802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3">
        <f t="shared" si="4"/>
        <v>0</v>
      </c>
      <c r="BB174" s="23">
        <f t="shared" si="5"/>
        <v>0</v>
      </c>
    </row>
    <row r="175" spans="1:54" ht="13.5" customHeight="1">
      <c r="A175" s="21" t="s">
        <v>384</v>
      </c>
      <c r="B175" s="21" t="s">
        <v>803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3">
        <f t="shared" si="4"/>
        <v>0</v>
      </c>
      <c r="BB175" s="23">
        <f t="shared" si="5"/>
        <v>0</v>
      </c>
    </row>
    <row r="176" spans="1:54" ht="13.5" customHeight="1">
      <c r="A176" s="21" t="s">
        <v>386</v>
      </c>
      <c r="B176" s="21" t="s">
        <v>804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3">
        <f t="shared" si="4"/>
        <v>0</v>
      </c>
      <c r="BB176" s="23">
        <f t="shared" si="5"/>
        <v>0</v>
      </c>
    </row>
    <row r="177" spans="1:54" ht="13.5" customHeight="1">
      <c r="A177" s="21" t="s">
        <v>388</v>
      </c>
      <c r="B177" s="21" t="s">
        <v>389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3">
        <f t="shared" si="4"/>
        <v>0</v>
      </c>
      <c r="BB177" s="23">
        <f t="shared" si="5"/>
        <v>0</v>
      </c>
    </row>
    <row r="178" spans="1:54" ht="13.5" customHeight="1">
      <c r="A178" s="21" t="s">
        <v>390</v>
      </c>
      <c r="B178" s="21" t="s">
        <v>805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3">
        <f t="shared" si="4"/>
        <v>0</v>
      </c>
      <c r="BB178" s="23">
        <f t="shared" si="5"/>
        <v>0</v>
      </c>
    </row>
    <row r="179" spans="1:54" ht="13.5" customHeight="1">
      <c r="A179" s="21" t="s">
        <v>392</v>
      </c>
      <c r="B179" s="21" t="s">
        <v>806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3">
        <f t="shared" si="4"/>
        <v>0</v>
      </c>
      <c r="BB179" s="23">
        <f t="shared" si="5"/>
        <v>0</v>
      </c>
    </row>
    <row r="180" spans="1:54" ht="13.5" customHeight="1">
      <c r="A180" s="21" t="s">
        <v>394</v>
      </c>
      <c r="B180" s="21" t="s">
        <v>395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3">
        <f t="shared" si="4"/>
        <v>0</v>
      </c>
      <c r="BB180" s="23">
        <f t="shared" si="5"/>
        <v>0</v>
      </c>
    </row>
    <row r="181" spans="1:54" ht="13.5" customHeight="1">
      <c r="A181" s="21" t="s">
        <v>396</v>
      </c>
      <c r="B181" s="21" t="s">
        <v>807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3">
        <f t="shared" si="4"/>
        <v>0</v>
      </c>
      <c r="BB181" s="23">
        <f t="shared" si="5"/>
        <v>0</v>
      </c>
    </row>
    <row r="182" spans="1:54" ht="13.5" customHeight="1">
      <c r="A182" s="21" t="s">
        <v>398</v>
      </c>
      <c r="B182" s="21" t="s">
        <v>399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3">
        <f t="shared" si="4"/>
        <v>0</v>
      </c>
      <c r="BB182" s="23">
        <f t="shared" si="5"/>
        <v>0</v>
      </c>
    </row>
    <row r="183" spans="1:54" ht="13.5" customHeight="1">
      <c r="A183" s="21" t="s">
        <v>400</v>
      </c>
      <c r="B183" s="21" t="s">
        <v>401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3">
        <f t="shared" si="4"/>
        <v>0</v>
      </c>
      <c r="BB183" s="23">
        <f t="shared" si="5"/>
        <v>0</v>
      </c>
    </row>
    <row r="184" spans="1:54" ht="13.5" customHeight="1">
      <c r="A184" s="21" t="s">
        <v>402</v>
      </c>
      <c r="B184" s="21" t="s">
        <v>808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3">
        <f t="shared" si="4"/>
        <v>0</v>
      </c>
      <c r="BB184" s="23">
        <f t="shared" si="5"/>
        <v>0</v>
      </c>
    </row>
    <row r="185" spans="1:54" ht="13.5" customHeight="1">
      <c r="A185" s="21" t="s">
        <v>403</v>
      </c>
      <c r="B185" s="21" t="s">
        <v>809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3">
        <f t="shared" si="4"/>
        <v>0</v>
      </c>
      <c r="BB185" s="23">
        <f t="shared" si="5"/>
        <v>0</v>
      </c>
    </row>
    <row r="186" spans="1:54" ht="13.5" customHeight="1">
      <c r="A186" s="21" t="s">
        <v>405</v>
      </c>
      <c r="B186" s="21" t="s">
        <v>810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3">
        <f t="shared" si="4"/>
        <v>0</v>
      </c>
      <c r="BB186" s="23">
        <f t="shared" si="5"/>
        <v>0</v>
      </c>
    </row>
    <row r="187" spans="1:54" ht="13.5" customHeight="1">
      <c r="A187" s="21" t="s">
        <v>407</v>
      </c>
      <c r="B187" s="21" t="s">
        <v>811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3">
        <f t="shared" si="4"/>
        <v>0</v>
      </c>
      <c r="BB187" s="23">
        <f t="shared" si="5"/>
        <v>0</v>
      </c>
    </row>
    <row r="188" spans="1:54" ht="13.5" customHeight="1">
      <c r="A188" s="21" t="s">
        <v>409</v>
      </c>
      <c r="B188" s="21" t="s">
        <v>812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3">
        <f t="shared" si="4"/>
        <v>0</v>
      </c>
      <c r="BB188" s="23">
        <f t="shared" si="5"/>
        <v>0</v>
      </c>
    </row>
    <row r="189" spans="1:54" ht="13.5" customHeight="1">
      <c r="A189" s="21" t="s">
        <v>410</v>
      </c>
      <c r="B189" s="21" t="s">
        <v>813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3">
        <f t="shared" si="4"/>
        <v>0</v>
      </c>
      <c r="BB189" s="23">
        <f t="shared" si="5"/>
        <v>0</v>
      </c>
    </row>
    <row r="190" spans="1:54" ht="13.5" customHeight="1">
      <c r="A190" s="21" t="s">
        <v>412</v>
      </c>
      <c r="B190" s="21" t="s">
        <v>814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3">
        <f t="shared" si="4"/>
        <v>0</v>
      </c>
      <c r="BB190" s="23">
        <f t="shared" si="5"/>
        <v>0</v>
      </c>
    </row>
    <row r="191" spans="1:54" ht="13.5" customHeight="1">
      <c r="A191" s="21" t="s">
        <v>414</v>
      </c>
      <c r="B191" s="21" t="s">
        <v>815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3">
        <f t="shared" si="4"/>
        <v>0</v>
      </c>
      <c r="BB191" s="23">
        <f t="shared" si="5"/>
        <v>0</v>
      </c>
    </row>
    <row r="192" spans="1:54" ht="13.5" customHeight="1">
      <c r="A192" s="21" t="s">
        <v>416</v>
      </c>
      <c r="B192" s="21" t="s">
        <v>816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3">
        <f t="shared" si="4"/>
        <v>0</v>
      </c>
      <c r="BB192" s="23">
        <f t="shared" si="5"/>
        <v>0</v>
      </c>
    </row>
    <row r="193" spans="1:54" ht="13.5" customHeight="1">
      <c r="A193" s="21" t="s">
        <v>418</v>
      </c>
      <c r="B193" s="21" t="s">
        <v>817</v>
      </c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3">
        <f t="shared" si="4"/>
        <v>0</v>
      </c>
      <c r="BB193" s="23">
        <f t="shared" si="5"/>
        <v>0</v>
      </c>
    </row>
    <row r="194" spans="1:54" ht="13.5" customHeight="1">
      <c r="A194" s="21" t="s">
        <v>420</v>
      </c>
      <c r="B194" s="21" t="s">
        <v>818</v>
      </c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3">
        <f t="shared" si="4"/>
        <v>0</v>
      </c>
      <c r="BB194" s="23">
        <f t="shared" si="5"/>
        <v>0</v>
      </c>
    </row>
    <row r="195" spans="1:54" ht="13.5" customHeight="1">
      <c r="A195" s="21" t="s">
        <v>422</v>
      </c>
      <c r="B195" s="21" t="s">
        <v>819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3">
        <f t="shared" si="4"/>
        <v>0</v>
      </c>
      <c r="BB195" s="23">
        <f t="shared" si="5"/>
        <v>0</v>
      </c>
    </row>
    <row r="196" spans="1:54" ht="13.5" customHeight="1">
      <c r="A196" s="21" t="s">
        <v>424</v>
      </c>
      <c r="B196" s="21" t="s">
        <v>820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3">
        <f t="shared" si="4"/>
        <v>0</v>
      </c>
      <c r="BB196" s="23">
        <f t="shared" si="5"/>
        <v>0</v>
      </c>
    </row>
    <row r="197" spans="1:54" ht="13.5" customHeight="1">
      <c r="A197" s="21" t="s">
        <v>426</v>
      </c>
      <c r="B197" s="21" t="s">
        <v>821</v>
      </c>
      <c r="C197" s="22"/>
      <c r="D197" s="22"/>
      <c r="E197" s="22"/>
      <c r="F197" s="22"/>
      <c r="G197" s="22" t="s">
        <v>662</v>
      </c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3">
        <f t="shared" ref="BA197:BA260" si="6">COUNTIF(C197:AZ197,"&lt;&gt;")</f>
        <v>1</v>
      </c>
      <c r="BB197" s="23">
        <f t="shared" ref="BB197:BB260" si="7">IF(BA197=1,1,0)</f>
        <v>1</v>
      </c>
    </row>
    <row r="198" spans="1:54" ht="13.5" customHeight="1">
      <c r="A198" s="21" t="s">
        <v>428</v>
      </c>
      <c r="B198" s="21" t="s">
        <v>822</v>
      </c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3">
        <f t="shared" si="6"/>
        <v>0</v>
      </c>
      <c r="BB198" s="23">
        <f t="shared" si="7"/>
        <v>0</v>
      </c>
    </row>
    <row r="199" spans="1:54" ht="13.5" customHeight="1">
      <c r="A199" s="21" t="s">
        <v>430</v>
      </c>
      <c r="B199" s="21" t="s">
        <v>823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3">
        <f t="shared" si="6"/>
        <v>0</v>
      </c>
      <c r="BB199" s="23">
        <f t="shared" si="7"/>
        <v>0</v>
      </c>
    </row>
    <row r="200" spans="1:54" ht="13.5" customHeight="1">
      <c r="A200" s="21" t="s">
        <v>432</v>
      </c>
      <c r="B200" s="21" t="s">
        <v>824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3">
        <f t="shared" si="6"/>
        <v>0</v>
      </c>
      <c r="BB200" s="23">
        <f t="shared" si="7"/>
        <v>0</v>
      </c>
    </row>
    <row r="201" spans="1:54" ht="13.5" customHeight="1">
      <c r="A201" s="21" t="s">
        <v>434</v>
      </c>
      <c r="B201" s="21" t="s">
        <v>825</v>
      </c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3">
        <f t="shared" si="6"/>
        <v>0</v>
      </c>
      <c r="BB201" s="23">
        <f t="shared" si="7"/>
        <v>0</v>
      </c>
    </row>
    <row r="202" spans="1:54" ht="13.5" customHeight="1">
      <c r="A202" s="21" t="s">
        <v>436</v>
      </c>
      <c r="B202" s="21" t="s">
        <v>826</v>
      </c>
      <c r="C202" s="22"/>
      <c r="D202" s="22" t="s">
        <v>659</v>
      </c>
      <c r="E202" s="22" t="s">
        <v>662</v>
      </c>
      <c r="F202" s="22"/>
      <c r="G202" s="22" t="s">
        <v>662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3">
        <f t="shared" si="6"/>
        <v>3</v>
      </c>
      <c r="BB202" s="23">
        <f t="shared" si="7"/>
        <v>0</v>
      </c>
    </row>
    <row r="203" spans="1:54" ht="13.5" customHeight="1">
      <c r="A203" s="21" t="s">
        <v>438</v>
      </c>
      <c r="B203" s="21" t="s">
        <v>827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3">
        <f t="shared" si="6"/>
        <v>0</v>
      </c>
      <c r="BB203" s="23">
        <f t="shared" si="7"/>
        <v>0</v>
      </c>
    </row>
    <row r="204" spans="1:54" ht="13.5" customHeight="1">
      <c r="A204" s="21" t="s">
        <v>440</v>
      </c>
      <c r="B204" s="21" t="s">
        <v>828</v>
      </c>
      <c r="C204" s="22"/>
      <c r="D204" s="22"/>
      <c r="E204" s="22" t="s">
        <v>662</v>
      </c>
      <c r="F204" s="22"/>
      <c r="G204" s="22" t="s">
        <v>662</v>
      </c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3">
        <f t="shared" si="6"/>
        <v>2</v>
      </c>
      <c r="BB204" s="23">
        <f t="shared" si="7"/>
        <v>0</v>
      </c>
    </row>
    <row r="205" spans="1:54" ht="13.5" customHeight="1">
      <c r="A205" s="21" t="s">
        <v>442</v>
      </c>
      <c r="B205" s="21" t="s">
        <v>829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3">
        <f t="shared" si="6"/>
        <v>0</v>
      </c>
      <c r="BB205" s="23">
        <f t="shared" si="7"/>
        <v>0</v>
      </c>
    </row>
    <row r="206" spans="1:54" ht="13.5" customHeight="1">
      <c r="A206" s="21" t="s">
        <v>444</v>
      </c>
      <c r="B206" s="21" t="s">
        <v>830</v>
      </c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3">
        <f t="shared" si="6"/>
        <v>0</v>
      </c>
      <c r="BB206" s="23">
        <f t="shared" si="7"/>
        <v>0</v>
      </c>
    </row>
    <row r="207" spans="1:54" ht="13.5" customHeight="1">
      <c r="A207" s="21" t="s">
        <v>446</v>
      </c>
      <c r="B207" s="21" t="s">
        <v>831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3">
        <f t="shared" si="6"/>
        <v>0</v>
      </c>
      <c r="BB207" s="23">
        <f t="shared" si="7"/>
        <v>0</v>
      </c>
    </row>
    <row r="208" spans="1:54" ht="13.5" customHeight="1">
      <c r="A208" s="21" t="s">
        <v>448</v>
      </c>
      <c r="B208" s="21" t="s">
        <v>832</v>
      </c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3">
        <f t="shared" si="6"/>
        <v>0</v>
      </c>
      <c r="BB208" s="23">
        <f t="shared" si="7"/>
        <v>0</v>
      </c>
    </row>
    <row r="209" spans="1:54" ht="13.5" customHeight="1">
      <c r="A209" s="21" t="s">
        <v>450</v>
      </c>
      <c r="B209" s="21" t="s">
        <v>833</v>
      </c>
      <c r="C209" s="22" t="s">
        <v>659</v>
      </c>
      <c r="D209" s="22" t="s">
        <v>659</v>
      </c>
      <c r="E209" s="22" t="s">
        <v>662</v>
      </c>
      <c r="F209" s="22"/>
      <c r="G209" s="22" t="s">
        <v>662</v>
      </c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3">
        <f t="shared" si="6"/>
        <v>4</v>
      </c>
      <c r="BB209" s="23">
        <f t="shared" si="7"/>
        <v>0</v>
      </c>
    </row>
    <row r="210" spans="1:54" ht="13.5" customHeight="1">
      <c r="A210" s="21" t="s">
        <v>452</v>
      </c>
      <c r="B210" s="21" t="s">
        <v>834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3">
        <f t="shared" si="6"/>
        <v>0</v>
      </c>
      <c r="BB210" s="23">
        <f t="shared" si="7"/>
        <v>0</v>
      </c>
    </row>
    <row r="211" spans="1:54" ht="13.5" customHeight="1">
      <c r="A211" s="21" t="s">
        <v>454</v>
      </c>
      <c r="B211" s="21" t="s">
        <v>835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3">
        <f t="shared" si="6"/>
        <v>0</v>
      </c>
      <c r="BB211" s="23">
        <f t="shared" si="7"/>
        <v>0</v>
      </c>
    </row>
    <row r="212" spans="1:54" ht="13.5" customHeight="1">
      <c r="A212" s="21" t="s">
        <v>456</v>
      </c>
      <c r="B212" s="21" t="s">
        <v>836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3">
        <f t="shared" si="6"/>
        <v>0</v>
      </c>
      <c r="BB212" s="23">
        <f t="shared" si="7"/>
        <v>0</v>
      </c>
    </row>
    <row r="213" spans="1:54" ht="13.5" customHeight="1">
      <c r="A213" s="21" t="s">
        <v>458</v>
      </c>
      <c r="B213" s="21" t="s">
        <v>459</v>
      </c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3">
        <f t="shared" si="6"/>
        <v>0</v>
      </c>
      <c r="BB213" s="23">
        <f t="shared" si="7"/>
        <v>0</v>
      </c>
    </row>
    <row r="214" spans="1:54" ht="13.5" customHeight="1">
      <c r="A214" s="21" t="s">
        <v>460</v>
      </c>
      <c r="B214" s="21" t="s">
        <v>837</v>
      </c>
      <c r="C214" s="22" t="s">
        <v>659</v>
      </c>
      <c r="D214" s="22"/>
      <c r="E214" s="22" t="s">
        <v>662</v>
      </c>
      <c r="F214" s="22"/>
      <c r="G214" s="22" t="s">
        <v>662</v>
      </c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3">
        <f t="shared" si="6"/>
        <v>3</v>
      </c>
      <c r="BB214" s="23">
        <f t="shared" si="7"/>
        <v>0</v>
      </c>
    </row>
    <row r="215" spans="1:54" ht="13.5" customHeight="1">
      <c r="A215" s="21" t="s">
        <v>462</v>
      </c>
      <c r="B215" s="21" t="s">
        <v>463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3">
        <f t="shared" si="6"/>
        <v>0</v>
      </c>
      <c r="BB215" s="23">
        <f t="shared" si="7"/>
        <v>0</v>
      </c>
    </row>
    <row r="216" spans="1:54" ht="13.5" customHeight="1">
      <c r="A216" s="21" t="s">
        <v>464</v>
      </c>
      <c r="B216" s="21" t="s">
        <v>838</v>
      </c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3">
        <f t="shared" si="6"/>
        <v>0</v>
      </c>
      <c r="BB216" s="23">
        <f t="shared" si="7"/>
        <v>0</v>
      </c>
    </row>
    <row r="217" spans="1:54" ht="13.5" customHeight="1">
      <c r="A217" s="21" t="s">
        <v>466</v>
      </c>
      <c r="B217" s="21" t="s">
        <v>839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3">
        <f t="shared" si="6"/>
        <v>0</v>
      </c>
      <c r="BB217" s="23">
        <f t="shared" si="7"/>
        <v>0</v>
      </c>
    </row>
    <row r="218" spans="1:54" ht="13.5" customHeight="1">
      <c r="A218" s="21" t="s">
        <v>468</v>
      </c>
      <c r="B218" s="21" t="s">
        <v>469</v>
      </c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3">
        <f t="shared" si="6"/>
        <v>0</v>
      </c>
      <c r="BB218" s="23">
        <f t="shared" si="7"/>
        <v>0</v>
      </c>
    </row>
    <row r="219" spans="1:54" ht="13.5" customHeight="1">
      <c r="A219" s="21" t="s">
        <v>470</v>
      </c>
      <c r="B219" s="21" t="s">
        <v>840</v>
      </c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3">
        <f t="shared" si="6"/>
        <v>0</v>
      </c>
      <c r="BB219" s="23">
        <f t="shared" si="7"/>
        <v>0</v>
      </c>
    </row>
    <row r="220" spans="1:54" ht="13.5" customHeight="1">
      <c r="A220" s="21" t="s">
        <v>472</v>
      </c>
      <c r="B220" s="21" t="s">
        <v>841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3">
        <f t="shared" si="6"/>
        <v>0</v>
      </c>
      <c r="BB220" s="23">
        <f t="shared" si="7"/>
        <v>0</v>
      </c>
    </row>
    <row r="221" spans="1:54" ht="13.5" customHeight="1">
      <c r="A221" s="21" t="s">
        <v>474</v>
      </c>
      <c r="B221" s="21" t="s">
        <v>842</v>
      </c>
      <c r="C221" s="22"/>
      <c r="D221" s="22"/>
      <c r="E221" s="22" t="s">
        <v>662</v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3">
        <f t="shared" si="6"/>
        <v>1</v>
      </c>
      <c r="BB221" s="23">
        <f t="shared" si="7"/>
        <v>1</v>
      </c>
    </row>
    <row r="222" spans="1:54" ht="13.5" customHeight="1">
      <c r="A222" s="21" t="s">
        <v>476</v>
      </c>
      <c r="B222" s="21" t="s">
        <v>843</v>
      </c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3">
        <f t="shared" si="6"/>
        <v>0</v>
      </c>
      <c r="BB222" s="23">
        <f t="shared" si="7"/>
        <v>0</v>
      </c>
    </row>
    <row r="223" spans="1:54" ht="13.5" customHeight="1">
      <c r="A223" s="21" t="s">
        <v>478</v>
      </c>
      <c r="B223" s="21" t="s">
        <v>844</v>
      </c>
      <c r="C223" s="22" t="s">
        <v>659</v>
      </c>
      <c r="D223" s="22"/>
      <c r="E223" s="22" t="s">
        <v>662</v>
      </c>
      <c r="F223" s="22"/>
      <c r="G223" s="22" t="s">
        <v>662</v>
      </c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3">
        <f t="shared" si="6"/>
        <v>3</v>
      </c>
      <c r="BB223" s="23">
        <f t="shared" si="7"/>
        <v>0</v>
      </c>
    </row>
    <row r="224" spans="1:54" ht="13.5" customHeight="1">
      <c r="A224" s="21" t="s">
        <v>480</v>
      </c>
      <c r="B224" s="21" t="s">
        <v>845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3">
        <f t="shared" si="6"/>
        <v>0</v>
      </c>
      <c r="BB224" s="23">
        <f t="shared" si="7"/>
        <v>0</v>
      </c>
    </row>
    <row r="225" spans="1:54" ht="13.5" customHeight="1">
      <c r="A225" s="21" t="s">
        <v>482</v>
      </c>
      <c r="B225" s="21" t="s">
        <v>846</v>
      </c>
      <c r="C225" s="22"/>
      <c r="D225" s="22"/>
      <c r="E225" s="22"/>
      <c r="F225" s="22"/>
      <c r="G225" s="22" t="s">
        <v>662</v>
      </c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3">
        <f t="shared" si="6"/>
        <v>1</v>
      </c>
      <c r="BB225" s="23">
        <f t="shared" si="7"/>
        <v>1</v>
      </c>
    </row>
    <row r="226" spans="1:54" ht="13.5" customHeight="1">
      <c r="A226" s="21" t="s">
        <v>484</v>
      </c>
      <c r="B226" s="21" t="s">
        <v>847</v>
      </c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3">
        <f t="shared" si="6"/>
        <v>0</v>
      </c>
      <c r="BB226" s="23">
        <f t="shared" si="7"/>
        <v>0</v>
      </c>
    </row>
    <row r="227" spans="1:54" ht="13.5" customHeight="1">
      <c r="A227" s="21" t="s">
        <v>486</v>
      </c>
      <c r="B227" s="21" t="s">
        <v>848</v>
      </c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3">
        <f t="shared" si="6"/>
        <v>0</v>
      </c>
      <c r="BB227" s="23">
        <f t="shared" si="7"/>
        <v>0</v>
      </c>
    </row>
    <row r="228" spans="1:54" ht="13.5" customHeight="1">
      <c r="A228" s="21" t="s">
        <v>488</v>
      </c>
      <c r="B228" s="21" t="s">
        <v>849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3">
        <f t="shared" si="6"/>
        <v>0</v>
      </c>
      <c r="BB228" s="23">
        <f t="shared" si="7"/>
        <v>0</v>
      </c>
    </row>
    <row r="229" spans="1:54" ht="13.5" customHeight="1">
      <c r="A229" s="21" t="s">
        <v>490</v>
      </c>
      <c r="B229" s="21" t="s">
        <v>850</v>
      </c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3">
        <f t="shared" si="6"/>
        <v>0</v>
      </c>
      <c r="BB229" s="23">
        <f t="shared" si="7"/>
        <v>0</v>
      </c>
    </row>
    <row r="230" spans="1:54" ht="13.5" customHeight="1">
      <c r="A230" s="21" t="s">
        <v>492</v>
      </c>
      <c r="B230" s="21" t="s">
        <v>851</v>
      </c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3">
        <f t="shared" si="6"/>
        <v>0</v>
      </c>
      <c r="BB230" s="23">
        <f t="shared" si="7"/>
        <v>0</v>
      </c>
    </row>
    <row r="231" spans="1:54" ht="13.5" customHeight="1">
      <c r="A231" s="21" t="s">
        <v>494</v>
      </c>
      <c r="B231" s="21" t="s">
        <v>495</v>
      </c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3">
        <f t="shared" si="6"/>
        <v>0</v>
      </c>
      <c r="BB231" s="23">
        <f t="shared" si="7"/>
        <v>0</v>
      </c>
    </row>
    <row r="232" spans="1:54" ht="13.5" customHeight="1">
      <c r="A232" s="21" t="s">
        <v>496</v>
      </c>
      <c r="B232" s="21" t="s">
        <v>497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3">
        <f t="shared" si="6"/>
        <v>0</v>
      </c>
      <c r="BB232" s="23">
        <f t="shared" si="7"/>
        <v>0</v>
      </c>
    </row>
    <row r="233" spans="1:54" ht="13.5" customHeight="1">
      <c r="A233" s="21" t="s">
        <v>498</v>
      </c>
      <c r="B233" s="21" t="s">
        <v>852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3">
        <f t="shared" si="6"/>
        <v>0</v>
      </c>
      <c r="BB233" s="23">
        <f t="shared" si="7"/>
        <v>0</v>
      </c>
    </row>
    <row r="234" spans="1:54" ht="13.5" customHeight="1">
      <c r="A234" s="21" t="s">
        <v>500</v>
      </c>
      <c r="B234" s="21" t="s">
        <v>501</v>
      </c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3">
        <f t="shared" si="6"/>
        <v>0</v>
      </c>
      <c r="BB234" s="23">
        <f t="shared" si="7"/>
        <v>0</v>
      </c>
    </row>
    <row r="235" spans="1:54" ht="13.5" customHeight="1">
      <c r="A235" s="21" t="s">
        <v>502</v>
      </c>
      <c r="B235" s="21" t="s">
        <v>853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3">
        <f t="shared" si="6"/>
        <v>0</v>
      </c>
      <c r="BB235" s="23">
        <f t="shared" si="7"/>
        <v>0</v>
      </c>
    </row>
    <row r="236" spans="1:54" ht="13.5" customHeight="1">
      <c r="A236" s="21" t="s">
        <v>504</v>
      </c>
      <c r="B236" s="21" t="s">
        <v>854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3">
        <f t="shared" si="6"/>
        <v>0</v>
      </c>
      <c r="BB236" s="23">
        <f t="shared" si="7"/>
        <v>0</v>
      </c>
    </row>
    <row r="237" spans="1:54" ht="13.5" customHeight="1">
      <c r="A237" s="21" t="s">
        <v>506</v>
      </c>
      <c r="B237" s="21" t="s">
        <v>855</v>
      </c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3">
        <f t="shared" si="6"/>
        <v>0</v>
      </c>
      <c r="BB237" s="23">
        <f t="shared" si="7"/>
        <v>0</v>
      </c>
    </row>
    <row r="238" spans="1:54" ht="13.5" customHeight="1">
      <c r="A238" s="21" t="s">
        <v>508</v>
      </c>
      <c r="B238" s="21" t="s">
        <v>856</v>
      </c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3">
        <f t="shared" si="6"/>
        <v>0</v>
      </c>
      <c r="BB238" s="23">
        <f t="shared" si="7"/>
        <v>0</v>
      </c>
    </row>
    <row r="239" spans="1:54" ht="13.5" customHeight="1">
      <c r="A239" s="21" t="s">
        <v>510</v>
      </c>
      <c r="B239" s="21" t="s">
        <v>511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3">
        <f t="shared" si="6"/>
        <v>0</v>
      </c>
      <c r="BB239" s="23">
        <f t="shared" si="7"/>
        <v>0</v>
      </c>
    </row>
    <row r="240" spans="1:54" ht="13.5" customHeight="1">
      <c r="A240" s="21" t="s">
        <v>512</v>
      </c>
      <c r="B240" s="21" t="s">
        <v>857</v>
      </c>
      <c r="C240" s="22"/>
      <c r="D240" s="22"/>
      <c r="E240" s="22" t="s">
        <v>662</v>
      </c>
      <c r="F240" s="22"/>
      <c r="G240" s="22" t="s">
        <v>662</v>
      </c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3">
        <f t="shared" si="6"/>
        <v>2</v>
      </c>
      <c r="BB240" s="23">
        <f t="shared" si="7"/>
        <v>0</v>
      </c>
    </row>
    <row r="241" spans="1:54" ht="13.5" customHeight="1">
      <c r="A241" s="21" t="s">
        <v>514</v>
      </c>
      <c r="B241" s="21" t="s">
        <v>515</v>
      </c>
      <c r="C241" s="22" t="s">
        <v>659</v>
      </c>
      <c r="D241" s="22"/>
      <c r="E241" s="22" t="s">
        <v>662</v>
      </c>
      <c r="F241" s="22"/>
      <c r="G241" s="22" t="s">
        <v>662</v>
      </c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3">
        <f t="shared" si="6"/>
        <v>3</v>
      </c>
      <c r="BB241" s="23">
        <f t="shared" si="7"/>
        <v>0</v>
      </c>
    </row>
    <row r="242" spans="1:54" ht="13.5" customHeight="1">
      <c r="A242" s="21" t="s">
        <v>516</v>
      </c>
      <c r="B242" s="21" t="s">
        <v>858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3">
        <f t="shared" si="6"/>
        <v>0</v>
      </c>
      <c r="BB242" s="23">
        <f t="shared" si="7"/>
        <v>0</v>
      </c>
    </row>
    <row r="243" spans="1:54" ht="13.5" customHeight="1">
      <c r="A243" s="21" t="s">
        <v>518</v>
      </c>
      <c r="B243" s="21" t="s">
        <v>859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3">
        <f t="shared" si="6"/>
        <v>0</v>
      </c>
      <c r="BB243" s="23">
        <f t="shared" si="7"/>
        <v>0</v>
      </c>
    </row>
    <row r="244" spans="1:54" ht="13.5" customHeight="1">
      <c r="A244" s="21" t="s">
        <v>520</v>
      </c>
      <c r="B244" s="21" t="s">
        <v>521</v>
      </c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3">
        <f t="shared" si="6"/>
        <v>0</v>
      </c>
      <c r="BB244" s="23">
        <f t="shared" si="7"/>
        <v>0</v>
      </c>
    </row>
    <row r="245" spans="1:54" ht="13.5" customHeight="1">
      <c r="A245" s="21" t="s">
        <v>522</v>
      </c>
      <c r="B245" s="21" t="s">
        <v>860</v>
      </c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3">
        <f t="shared" si="6"/>
        <v>0</v>
      </c>
      <c r="BB245" s="23">
        <f t="shared" si="7"/>
        <v>0</v>
      </c>
    </row>
    <row r="246" spans="1:54" ht="13.5" customHeight="1">
      <c r="A246" s="21" t="s">
        <v>524</v>
      </c>
      <c r="B246" s="21" t="s">
        <v>861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3">
        <f t="shared" si="6"/>
        <v>0</v>
      </c>
      <c r="BB246" s="23">
        <f t="shared" si="7"/>
        <v>0</v>
      </c>
    </row>
    <row r="247" spans="1:54" ht="13.5" customHeight="1">
      <c r="A247" s="21" t="s">
        <v>526</v>
      </c>
      <c r="B247" s="21" t="s">
        <v>527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3">
        <f t="shared" si="6"/>
        <v>0</v>
      </c>
      <c r="BB247" s="23">
        <f t="shared" si="7"/>
        <v>0</v>
      </c>
    </row>
    <row r="248" spans="1:54" ht="13.5" customHeight="1">
      <c r="A248" s="21" t="s">
        <v>528</v>
      </c>
      <c r="B248" s="21" t="s">
        <v>529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3">
        <f t="shared" si="6"/>
        <v>0</v>
      </c>
      <c r="BB248" s="23">
        <f t="shared" si="7"/>
        <v>0</v>
      </c>
    </row>
    <row r="249" spans="1:54" ht="13.5" customHeight="1">
      <c r="A249" s="21" t="s">
        <v>530</v>
      </c>
      <c r="B249" s="21" t="s">
        <v>531</v>
      </c>
      <c r="C249" s="22" t="s">
        <v>659</v>
      </c>
      <c r="D249" s="22"/>
      <c r="E249" s="22" t="s">
        <v>662</v>
      </c>
      <c r="F249" s="22"/>
      <c r="G249" s="22" t="s">
        <v>662</v>
      </c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3">
        <f t="shared" si="6"/>
        <v>3</v>
      </c>
      <c r="BB249" s="23">
        <f t="shared" si="7"/>
        <v>0</v>
      </c>
    </row>
    <row r="250" spans="1:54" ht="13.5" customHeight="1">
      <c r="A250" s="21" t="s">
        <v>532</v>
      </c>
      <c r="B250" s="21" t="s">
        <v>862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3">
        <f t="shared" si="6"/>
        <v>0</v>
      </c>
      <c r="BB250" s="23">
        <f t="shared" si="7"/>
        <v>0</v>
      </c>
    </row>
    <row r="251" spans="1:54" ht="13.5" customHeight="1">
      <c r="A251" s="21" t="s">
        <v>534</v>
      </c>
      <c r="B251" s="21" t="s">
        <v>863</v>
      </c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3">
        <f t="shared" si="6"/>
        <v>0</v>
      </c>
      <c r="BB251" s="23">
        <f t="shared" si="7"/>
        <v>0</v>
      </c>
    </row>
    <row r="252" spans="1:54" ht="13.5" customHeight="1">
      <c r="A252" s="21" t="s">
        <v>536</v>
      </c>
      <c r="B252" s="21" t="s">
        <v>864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3">
        <f t="shared" si="6"/>
        <v>0</v>
      </c>
      <c r="BB252" s="23">
        <f t="shared" si="7"/>
        <v>0</v>
      </c>
    </row>
    <row r="253" spans="1:54" ht="13.5" customHeight="1">
      <c r="A253" s="21" t="s">
        <v>538</v>
      </c>
      <c r="B253" s="21" t="s">
        <v>865</v>
      </c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3">
        <f t="shared" si="6"/>
        <v>0</v>
      </c>
      <c r="BB253" s="23">
        <f t="shared" si="7"/>
        <v>0</v>
      </c>
    </row>
    <row r="254" spans="1:54" ht="13.5" customHeight="1">
      <c r="A254" s="21" t="s">
        <v>540</v>
      </c>
      <c r="B254" s="21" t="s">
        <v>866</v>
      </c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3">
        <f t="shared" si="6"/>
        <v>0</v>
      </c>
      <c r="BB254" s="23">
        <f t="shared" si="7"/>
        <v>0</v>
      </c>
    </row>
    <row r="255" spans="1:54" ht="13.5" customHeight="1">
      <c r="A255" s="21" t="s">
        <v>542</v>
      </c>
      <c r="B255" s="21" t="s">
        <v>867</v>
      </c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3">
        <f t="shared" si="6"/>
        <v>0</v>
      </c>
      <c r="BB255" s="23">
        <f t="shared" si="7"/>
        <v>0</v>
      </c>
    </row>
    <row r="256" spans="1:54" ht="13.5" customHeight="1">
      <c r="A256" s="21" t="s">
        <v>544</v>
      </c>
      <c r="B256" s="21" t="s">
        <v>868</v>
      </c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3">
        <f t="shared" si="6"/>
        <v>0</v>
      </c>
      <c r="BB256" s="23">
        <f t="shared" si="7"/>
        <v>0</v>
      </c>
    </row>
    <row r="257" spans="1:54" ht="13.5" customHeight="1">
      <c r="A257" s="21" t="s">
        <v>546</v>
      </c>
      <c r="B257" s="21" t="s">
        <v>869</v>
      </c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3">
        <f t="shared" si="6"/>
        <v>0</v>
      </c>
      <c r="BB257" s="23">
        <f t="shared" si="7"/>
        <v>0</v>
      </c>
    </row>
    <row r="258" spans="1:54" ht="13.5" customHeight="1">
      <c r="A258" s="21" t="s">
        <v>548</v>
      </c>
      <c r="B258" s="21" t="s">
        <v>870</v>
      </c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3">
        <f t="shared" si="6"/>
        <v>0</v>
      </c>
      <c r="BB258" s="23">
        <f t="shared" si="7"/>
        <v>0</v>
      </c>
    </row>
    <row r="259" spans="1:54" ht="13.5" customHeight="1">
      <c r="A259" s="21" t="s">
        <v>550</v>
      </c>
      <c r="B259" s="21" t="s">
        <v>550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3">
        <f t="shared" si="6"/>
        <v>0</v>
      </c>
      <c r="BB259" s="23">
        <f t="shared" si="7"/>
        <v>0</v>
      </c>
    </row>
    <row r="260" spans="1:54" ht="13.5" customHeight="1">
      <c r="A260" s="21" t="s">
        <v>551</v>
      </c>
      <c r="B260" s="21" t="s">
        <v>871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3">
        <f t="shared" si="6"/>
        <v>0</v>
      </c>
      <c r="BB260" s="23">
        <f t="shared" si="7"/>
        <v>0</v>
      </c>
    </row>
    <row r="261" spans="1:54" ht="13.5" customHeight="1">
      <c r="A261" s="21" t="s">
        <v>553</v>
      </c>
      <c r="B261" s="21" t="s">
        <v>872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3">
        <f t="shared" ref="BA261:BA311" si="8">COUNTIF(C261:AZ261,"&lt;&gt;")</f>
        <v>0</v>
      </c>
      <c r="BB261" s="23">
        <f t="shared" ref="BB261:BB311" si="9">IF(BA261=1,1,0)</f>
        <v>0</v>
      </c>
    </row>
    <row r="262" spans="1:54" ht="13.5" customHeight="1">
      <c r="A262" s="21" t="s">
        <v>555</v>
      </c>
      <c r="B262" s="21" t="s">
        <v>873</v>
      </c>
      <c r="C262" s="22" t="s">
        <v>659</v>
      </c>
      <c r="D262" s="22"/>
      <c r="E262" s="22" t="s">
        <v>662</v>
      </c>
      <c r="F262" s="22"/>
      <c r="G262" s="22" t="s">
        <v>662</v>
      </c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3">
        <f t="shared" si="8"/>
        <v>3</v>
      </c>
      <c r="BB262" s="23">
        <f t="shared" si="9"/>
        <v>0</v>
      </c>
    </row>
    <row r="263" spans="1:54" ht="13.5" customHeight="1">
      <c r="A263" s="21" t="s">
        <v>557</v>
      </c>
      <c r="B263" s="21" t="s">
        <v>874</v>
      </c>
      <c r="C263" s="22" t="s">
        <v>659</v>
      </c>
      <c r="D263" s="22" t="s">
        <v>659</v>
      </c>
      <c r="E263" s="22"/>
      <c r="F263" s="22"/>
      <c r="G263" s="22" t="s">
        <v>662</v>
      </c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3">
        <f t="shared" si="8"/>
        <v>3</v>
      </c>
      <c r="BB263" s="23">
        <f t="shared" si="9"/>
        <v>0</v>
      </c>
    </row>
    <row r="264" spans="1:54" ht="13.5" customHeight="1">
      <c r="A264" s="21" t="s">
        <v>559</v>
      </c>
      <c r="B264" s="21" t="s">
        <v>875</v>
      </c>
      <c r="C264" s="22" t="s">
        <v>659</v>
      </c>
      <c r="D264" s="22"/>
      <c r="E264" s="22" t="s">
        <v>662</v>
      </c>
      <c r="F264" s="22"/>
      <c r="G264" s="22" t="s">
        <v>662</v>
      </c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3">
        <f t="shared" si="8"/>
        <v>3</v>
      </c>
      <c r="BB264" s="23">
        <f t="shared" si="9"/>
        <v>0</v>
      </c>
    </row>
    <row r="265" spans="1:54" ht="13.5" customHeight="1">
      <c r="A265" s="21" t="s">
        <v>561</v>
      </c>
      <c r="B265" s="21" t="s">
        <v>876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3">
        <f t="shared" si="8"/>
        <v>0</v>
      </c>
      <c r="BB265" s="23">
        <f t="shared" si="9"/>
        <v>0</v>
      </c>
    </row>
    <row r="266" spans="1:54" ht="13.5" customHeight="1">
      <c r="A266" s="21" t="s">
        <v>563</v>
      </c>
      <c r="B266" s="21" t="s">
        <v>877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3">
        <f t="shared" si="8"/>
        <v>0</v>
      </c>
      <c r="BB266" s="23">
        <f t="shared" si="9"/>
        <v>0</v>
      </c>
    </row>
    <row r="267" spans="1:54" ht="13.5" customHeight="1">
      <c r="A267" s="21" t="s">
        <v>565</v>
      </c>
      <c r="B267" s="21" t="s">
        <v>566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3">
        <f t="shared" si="8"/>
        <v>0</v>
      </c>
      <c r="BB267" s="23">
        <f t="shared" si="9"/>
        <v>0</v>
      </c>
    </row>
    <row r="268" spans="1:54" ht="13.5" customHeight="1">
      <c r="A268" s="21" t="s">
        <v>567</v>
      </c>
      <c r="B268" s="21" t="s">
        <v>878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3">
        <f t="shared" si="8"/>
        <v>0</v>
      </c>
      <c r="BB268" s="23">
        <f t="shared" si="9"/>
        <v>0</v>
      </c>
    </row>
    <row r="269" spans="1:54" ht="13.5" customHeight="1">
      <c r="A269" s="21" t="s">
        <v>569</v>
      </c>
      <c r="B269" s="21" t="s">
        <v>879</v>
      </c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3">
        <f t="shared" si="8"/>
        <v>0</v>
      </c>
      <c r="BB269" s="23">
        <f t="shared" si="9"/>
        <v>0</v>
      </c>
    </row>
    <row r="270" spans="1:54" ht="13.5" customHeight="1">
      <c r="A270" s="21" t="s">
        <v>571</v>
      </c>
      <c r="B270" s="21" t="s">
        <v>880</v>
      </c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3">
        <f t="shared" si="8"/>
        <v>0</v>
      </c>
      <c r="BB270" s="23">
        <f t="shared" si="9"/>
        <v>0</v>
      </c>
    </row>
    <row r="271" spans="1:54" ht="13.5" customHeight="1">
      <c r="A271" s="21" t="s">
        <v>573</v>
      </c>
      <c r="B271" s="21" t="s">
        <v>881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3">
        <f t="shared" si="8"/>
        <v>0</v>
      </c>
      <c r="BB271" s="23">
        <f t="shared" si="9"/>
        <v>0</v>
      </c>
    </row>
    <row r="272" spans="1:54" ht="13.5" customHeight="1">
      <c r="A272" s="21" t="s">
        <v>574</v>
      </c>
      <c r="B272" s="21" t="s">
        <v>882</v>
      </c>
      <c r="C272" s="22" t="s">
        <v>659</v>
      </c>
      <c r="D272" s="22" t="s">
        <v>659</v>
      </c>
      <c r="E272" s="22" t="s">
        <v>662</v>
      </c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3">
        <f t="shared" si="8"/>
        <v>3</v>
      </c>
      <c r="BB272" s="23">
        <f t="shared" si="9"/>
        <v>0</v>
      </c>
    </row>
    <row r="273" spans="1:54" ht="13.5" customHeight="1">
      <c r="A273" s="21" t="s">
        <v>576</v>
      </c>
      <c r="B273" s="21" t="s">
        <v>883</v>
      </c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3">
        <f t="shared" si="8"/>
        <v>0</v>
      </c>
      <c r="BB273" s="23">
        <f t="shared" si="9"/>
        <v>0</v>
      </c>
    </row>
    <row r="274" spans="1:54" ht="13.5" customHeight="1">
      <c r="A274" s="21" t="s">
        <v>578</v>
      </c>
      <c r="B274" s="21" t="s">
        <v>884</v>
      </c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3">
        <f t="shared" si="8"/>
        <v>0</v>
      </c>
      <c r="BB274" s="23">
        <f t="shared" si="9"/>
        <v>0</v>
      </c>
    </row>
    <row r="275" spans="1:54" ht="13.5" customHeight="1">
      <c r="A275" s="21" t="s">
        <v>580</v>
      </c>
      <c r="B275" s="21" t="s">
        <v>885</v>
      </c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3">
        <f t="shared" si="8"/>
        <v>0</v>
      </c>
      <c r="BB275" s="23">
        <f t="shared" si="9"/>
        <v>0</v>
      </c>
    </row>
    <row r="276" spans="1:54" ht="13.5" customHeight="1">
      <c r="A276" s="21" t="s">
        <v>582</v>
      </c>
      <c r="B276" s="21" t="s">
        <v>582</v>
      </c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3">
        <f t="shared" si="8"/>
        <v>0</v>
      </c>
      <c r="BB276" s="23">
        <f t="shared" si="9"/>
        <v>0</v>
      </c>
    </row>
    <row r="277" spans="1:54" ht="13.5" customHeight="1">
      <c r="A277" s="21" t="s">
        <v>584</v>
      </c>
      <c r="B277" s="21" t="s">
        <v>585</v>
      </c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3">
        <f t="shared" si="8"/>
        <v>0</v>
      </c>
      <c r="BB277" s="23">
        <f t="shared" si="9"/>
        <v>0</v>
      </c>
    </row>
    <row r="278" spans="1:54" ht="13.5" customHeight="1">
      <c r="A278" s="21" t="s">
        <v>586</v>
      </c>
      <c r="B278" s="21" t="s">
        <v>587</v>
      </c>
      <c r="C278" s="22" t="s">
        <v>659</v>
      </c>
      <c r="D278" s="22"/>
      <c r="E278" s="22" t="s">
        <v>662</v>
      </c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3">
        <f t="shared" si="8"/>
        <v>2</v>
      </c>
      <c r="BB278" s="23">
        <f t="shared" si="9"/>
        <v>0</v>
      </c>
    </row>
    <row r="279" spans="1:54" ht="13.5" customHeight="1">
      <c r="A279" s="21" t="s">
        <v>588</v>
      </c>
      <c r="B279" s="21" t="s">
        <v>589</v>
      </c>
      <c r="C279" s="22"/>
      <c r="D279" s="22" t="s">
        <v>659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3">
        <f t="shared" si="8"/>
        <v>1</v>
      </c>
      <c r="BB279" s="23">
        <f t="shared" si="9"/>
        <v>1</v>
      </c>
    </row>
    <row r="280" spans="1:54" ht="13.5" customHeight="1">
      <c r="A280" s="21" t="s">
        <v>590</v>
      </c>
      <c r="B280" s="21" t="s">
        <v>886</v>
      </c>
      <c r="C280" s="22"/>
      <c r="D280" s="22" t="s">
        <v>659</v>
      </c>
      <c r="E280" s="22"/>
      <c r="F280" s="22"/>
      <c r="G280" s="22" t="s">
        <v>662</v>
      </c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3">
        <f t="shared" si="8"/>
        <v>2</v>
      </c>
      <c r="BB280" s="23">
        <f t="shared" si="9"/>
        <v>0</v>
      </c>
    </row>
    <row r="281" spans="1:54" ht="13.5" customHeight="1">
      <c r="A281" s="21" t="s">
        <v>592</v>
      </c>
      <c r="B281" s="21" t="s">
        <v>887</v>
      </c>
      <c r="C281" s="22" t="s">
        <v>659</v>
      </c>
      <c r="D281" s="22"/>
      <c r="E281" s="22" t="s">
        <v>662</v>
      </c>
      <c r="F281" s="22"/>
      <c r="G281" s="22" t="s">
        <v>662</v>
      </c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3">
        <f t="shared" si="8"/>
        <v>3</v>
      </c>
      <c r="BB281" s="23">
        <f t="shared" si="9"/>
        <v>0</v>
      </c>
    </row>
    <row r="282" spans="1:54" ht="13.5" customHeight="1">
      <c r="A282" s="21" t="s">
        <v>594</v>
      </c>
      <c r="B282" s="21" t="s">
        <v>888</v>
      </c>
      <c r="C282" s="22" t="s">
        <v>659</v>
      </c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3">
        <f t="shared" si="8"/>
        <v>1</v>
      </c>
      <c r="BB282" s="23">
        <f t="shared" si="9"/>
        <v>1</v>
      </c>
    </row>
    <row r="283" spans="1:54" ht="13.5" customHeight="1">
      <c r="A283" s="21" t="s">
        <v>596</v>
      </c>
      <c r="B283" s="21" t="s">
        <v>597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3">
        <f t="shared" si="8"/>
        <v>0</v>
      </c>
      <c r="BB283" s="23">
        <f t="shared" si="9"/>
        <v>0</v>
      </c>
    </row>
    <row r="284" spans="1:54" ht="13.5" customHeight="1">
      <c r="A284" s="21" t="s">
        <v>598</v>
      </c>
      <c r="B284" s="21" t="s">
        <v>889</v>
      </c>
      <c r="C284" s="22"/>
      <c r="D284" s="22"/>
      <c r="E284" s="22" t="s">
        <v>662</v>
      </c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3">
        <f t="shared" si="8"/>
        <v>1</v>
      </c>
      <c r="BB284" s="23">
        <f t="shared" si="9"/>
        <v>1</v>
      </c>
    </row>
    <row r="285" spans="1:54" ht="13.5" customHeight="1">
      <c r="A285" s="21" t="s">
        <v>600</v>
      </c>
      <c r="B285" s="21" t="s">
        <v>601</v>
      </c>
      <c r="C285" s="22"/>
      <c r="D285" s="22" t="s">
        <v>659</v>
      </c>
      <c r="E285" s="22"/>
      <c r="F285" s="22"/>
      <c r="G285" s="22" t="s">
        <v>662</v>
      </c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3">
        <f t="shared" si="8"/>
        <v>2</v>
      </c>
      <c r="BB285" s="23">
        <f t="shared" si="9"/>
        <v>0</v>
      </c>
    </row>
    <row r="286" spans="1:54" ht="13.5" customHeight="1">
      <c r="A286" s="21" t="s">
        <v>602</v>
      </c>
      <c r="B286" s="21" t="s">
        <v>890</v>
      </c>
      <c r="C286" s="22"/>
      <c r="D286" s="22" t="s">
        <v>659</v>
      </c>
      <c r="E286" s="22" t="s">
        <v>662</v>
      </c>
      <c r="F286" s="22"/>
      <c r="G286" s="22" t="s">
        <v>662</v>
      </c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3">
        <f t="shared" si="8"/>
        <v>3</v>
      </c>
      <c r="BB286" s="23">
        <f t="shared" si="9"/>
        <v>0</v>
      </c>
    </row>
    <row r="287" spans="1:54" ht="13.5" customHeight="1">
      <c r="A287" s="21" t="s">
        <v>604</v>
      </c>
      <c r="B287" s="21" t="s">
        <v>605</v>
      </c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3">
        <f t="shared" si="8"/>
        <v>0</v>
      </c>
      <c r="BB287" s="23">
        <f t="shared" si="9"/>
        <v>0</v>
      </c>
    </row>
    <row r="288" spans="1:54" ht="13.5" customHeight="1">
      <c r="A288" s="21" t="s">
        <v>606</v>
      </c>
      <c r="B288" s="21" t="s">
        <v>891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3">
        <f t="shared" si="8"/>
        <v>0</v>
      </c>
      <c r="BB288" s="23">
        <f t="shared" si="9"/>
        <v>0</v>
      </c>
    </row>
    <row r="289" spans="1:54" ht="13.5" customHeight="1">
      <c r="A289" s="21" t="s">
        <v>608</v>
      </c>
      <c r="B289" s="21" t="s">
        <v>892</v>
      </c>
      <c r="C289" s="22" t="s">
        <v>659</v>
      </c>
      <c r="D289" s="22" t="s">
        <v>659</v>
      </c>
      <c r="E289" s="22" t="s">
        <v>662</v>
      </c>
      <c r="F289" s="22"/>
      <c r="G289" s="22" t="s">
        <v>662</v>
      </c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3">
        <f t="shared" si="8"/>
        <v>4</v>
      </c>
      <c r="BB289" s="23">
        <f t="shared" si="9"/>
        <v>0</v>
      </c>
    </row>
    <row r="290" spans="1:54" ht="13.5" customHeight="1">
      <c r="A290" s="21" t="s">
        <v>610</v>
      </c>
      <c r="B290" s="21" t="s">
        <v>893</v>
      </c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3">
        <f t="shared" si="8"/>
        <v>0</v>
      </c>
      <c r="BB290" s="23">
        <f t="shared" si="9"/>
        <v>0</v>
      </c>
    </row>
    <row r="291" spans="1:54" ht="13.5" customHeight="1">
      <c r="A291" s="21" t="s">
        <v>612</v>
      </c>
      <c r="B291" s="21" t="s">
        <v>894</v>
      </c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3">
        <f t="shared" si="8"/>
        <v>0</v>
      </c>
      <c r="BB291" s="23">
        <f t="shared" si="9"/>
        <v>0</v>
      </c>
    </row>
    <row r="292" spans="1:54" ht="13.5" customHeight="1">
      <c r="A292" s="21" t="s">
        <v>614</v>
      </c>
      <c r="B292" s="21" t="s">
        <v>895</v>
      </c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3">
        <f t="shared" si="8"/>
        <v>0</v>
      </c>
      <c r="BB292" s="23">
        <f t="shared" si="9"/>
        <v>0</v>
      </c>
    </row>
    <row r="293" spans="1:54" ht="13.5" customHeight="1">
      <c r="A293" s="21" t="s">
        <v>616</v>
      </c>
      <c r="B293" s="21" t="s">
        <v>896</v>
      </c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3">
        <f t="shared" si="8"/>
        <v>0</v>
      </c>
      <c r="BB293" s="23">
        <f t="shared" si="9"/>
        <v>0</v>
      </c>
    </row>
    <row r="294" spans="1:54" ht="13.5" customHeight="1">
      <c r="A294" s="21" t="s">
        <v>618</v>
      </c>
      <c r="B294" s="21" t="s">
        <v>897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3">
        <f t="shared" si="8"/>
        <v>0</v>
      </c>
      <c r="BB294" s="23">
        <f t="shared" si="9"/>
        <v>0</v>
      </c>
    </row>
    <row r="295" spans="1:54" ht="13.5" customHeight="1">
      <c r="A295" s="21" t="s">
        <v>620</v>
      </c>
      <c r="B295" s="21" t="s">
        <v>621</v>
      </c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3">
        <f t="shared" si="8"/>
        <v>0</v>
      </c>
      <c r="BB295" s="23">
        <f t="shared" si="9"/>
        <v>0</v>
      </c>
    </row>
    <row r="296" spans="1:54" ht="13.5" customHeight="1">
      <c r="A296" s="21" t="s">
        <v>622</v>
      </c>
      <c r="B296" s="21" t="s">
        <v>898</v>
      </c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3">
        <f t="shared" si="8"/>
        <v>0</v>
      </c>
      <c r="BB296" s="23">
        <f t="shared" si="9"/>
        <v>0</v>
      </c>
    </row>
    <row r="297" spans="1:54" ht="13.5" customHeight="1">
      <c r="A297" s="21" t="s">
        <v>624</v>
      </c>
      <c r="B297" s="21" t="s">
        <v>899</v>
      </c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3">
        <f t="shared" si="8"/>
        <v>0</v>
      </c>
      <c r="BB297" s="23">
        <f t="shared" si="9"/>
        <v>0</v>
      </c>
    </row>
    <row r="298" spans="1:54" ht="13.5" customHeight="1">
      <c r="A298" s="21" t="s">
        <v>626</v>
      </c>
      <c r="B298" s="21" t="s">
        <v>900</v>
      </c>
      <c r="C298" s="22"/>
      <c r="D298" s="22"/>
      <c r="E298" s="22"/>
      <c r="F298" s="22" t="s">
        <v>662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3">
        <f t="shared" si="8"/>
        <v>1</v>
      </c>
      <c r="BB298" s="23">
        <f t="shared" si="9"/>
        <v>1</v>
      </c>
    </row>
    <row r="299" spans="1:54" ht="13.5" customHeight="1">
      <c r="A299" s="21" t="s">
        <v>628</v>
      </c>
      <c r="B299" s="21" t="s">
        <v>629</v>
      </c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3">
        <f t="shared" si="8"/>
        <v>0</v>
      </c>
      <c r="BB299" s="23">
        <f t="shared" si="9"/>
        <v>0</v>
      </c>
    </row>
    <row r="300" spans="1:54" ht="13.5" customHeight="1">
      <c r="A300" s="21" t="s">
        <v>630</v>
      </c>
      <c r="B300" s="21" t="s">
        <v>631</v>
      </c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3">
        <f t="shared" si="8"/>
        <v>0</v>
      </c>
      <c r="BB300" s="23">
        <f t="shared" si="9"/>
        <v>0</v>
      </c>
    </row>
    <row r="301" spans="1:54" ht="13.5" customHeight="1">
      <c r="A301" s="21" t="s">
        <v>632</v>
      </c>
      <c r="B301" s="21" t="s">
        <v>901</v>
      </c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3">
        <f t="shared" si="8"/>
        <v>0</v>
      </c>
      <c r="BB301" s="23">
        <f t="shared" si="9"/>
        <v>0</v>
      </c>
    </row>
    <row r="302" spans="1:54" ht="13.5" customHeight="1">
      <c r="A302" s="21" t="s">
        <v>634</v>
      </c>
      <c r="B302" s="21" t="s">
        <v>902</v>
      </c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3">
        <f t="shared" si="8"/>
        <v>0</v>
      </c>
      <c r="BB302" s="23">
        <f t="shared" si="9"/>
        <v>0</v>
      </c>
    </row>
    <row r="303" spans="1:54" ht="13.5" customHeight="1">
      <c r="A303" s="21" t="s">
        <v>636</v>
      </c>
      <c r="B303" s="21" t="s">
        <v>903</v>
      </c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3">
        <f t="shared" si="8"/>
        <v>0</v>
      </c>
      <c r="BB303" s="23">
        <f t="shared" si="9"/>
        <v>0</v>
      </c>
    </row>
    <row r="304" spans="1:54" ht="13.5" customHeight="1">
      <c r="A304" s="21" t="s">
        <v>638</v>
      </c>
      <c r="B304" s="21" t="s">
        <v>904</v>
      </c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3">
        <f t="shared" si="8"/>
        <v>0</v>
      </c>
      <c r="BB304" s="23">
        <f t="shared" si="9"/>
        <v>0</v>
      </c>
    </row>
    <row r="305" spans="1:54" ht="13.5" customHeight="1">
      <c r="A305" s="21" t="s">
        <v>640</v>
      </c>
      <c r="B305" s="21" t="s">
        <v>905</v>
      </c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3">
        <f t="shared" si="8"/>
        <v>0</v>
      </c>
      <c r="BB305" s="23">
        <f t="shared" si="9"/>
        <v>0</v>
      </c>
    </row>
    <row r="306" spans="1:54" ht="13.5" customHeight="1">
      <c r="A306" s="21" t="s">
        <v>642</v>
      </c>
      <c r="B306" s="21" t="s">
        <v>643</v>
      </c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3">
        <f t="shared" si="8"/>
        <v>0</v>
      </c>
      <c r="BB306" s="23">
        <f t="shared" si="9"/>
        <v>0</v>
      </c>
    </row>
    <row r="307" spans="1:54" ht="13.5" customHeight="1">
      <c r="A307" s="21" t="s">
        <v>644</v>
      </c>
      <c r="B307" s="21" t="s">
        <v>644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3">
        <f t="shared" si="8"/>
        <v>0</v>
      </c>
      <c r="BB307" s="23">
        <f t="shared" si="9"/>
        <v>0</v>
      </c>
    </row>
    <row r="308" spans="1:54" ht="13.5" customHeight="1">
      <c r="A308" s="21" t="s">
        <v>646</v>
      </c>
      <c r="B308" s="21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3">
        <f t="shared" si="8"/>
        <v>0</v>
      </c>
      <c r="BB308" s="23">
        <f t="shared" si="9"/>
        <v>0</v>
      </c>
    </row>
    <row r="309" spans="1:54" ht="13.5" customHeight="1">
      <c r="A309" s="21" t="s">
        <v>906</v>
      </c>
      <c r="B309" s="21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3">
        <f t="shared" si="8"/>
        <v>0</v>
      </c>
      <c r="BB309" s="23">
        <f t="shared" si="9"/>
        <v>0</v>
      </c>
    </row>
    <row r="310" spans="1:54" ht="13.5" customHeight="1">
      <c r="A310" s="21" t="s">
        <v>648</v>
      </c>
      <c r="B310" s="21" t="s">
        <v>907</v>
      </c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3">
        <f t="shared" si="8"/>
        <v>0</v>
      </c>
      <c r="BB310" s="23">
        <f t="shared" si="9"/>
        <v>0</v>
      </c>
    </row>
    <row r="311" spans="1:54" ht="13.5" customHeight="1">
      <c r="A311" s="21" t="s">
        <v>650</v>
      </c>
      <c r="B311" s="21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3">
        <f t="shared" si="8"/>
        <v>0</v>
      </c>
      <c r="BB311" s="23">
        <f t="shared" si="9"/>
        <v>0</v>
      </c>
    </row>
    <row r="312" spans="1:54" ht="13.5" customHeight="1">
      <c r="C312" s="24">
        <f t="shared" ref="C312:AF312" si="10">COUNTA(C5:C311)</f>
        <v>33</v>
      </c>
      <c r="D312" s="24">
        <f t="shared" si="10"/>
        <v>32</v>
      </c>
      <c r="E312" s="24">
        <f t="shared" si="10"/>
        <v>43</v>
      </c>
      <c r="F312" s="24">
        <f t="shared" si="10"/>
        <v>11</v>
      </c>
      <c r="G312" s="24">
        <f t="shared" si="10"/>
        <v>47</v>
      </c>
      <c r="H312" s="24">
        <f t="shared" si="10"/>
        <v>0</v>
      </c>
      <c r="I312" s="24">
        <f t="shared" si="10"/>
        <v>0</v>
      </c>
      <c r="J312" s="24">
        <f t="shared" si="10"/>
        <v>0</v>
      </c>
      <c r="K312" s="24">
        <f t="shared" si="10"/>
        <v>0</v>
      </c>
      <c r="L312" s="24">
        <f t="shared" si="10"/>
        <v>0</v>
      </c>
      <c r="M312" s="24">
        <f t="shared" si="10"/>
        <v>0</v>
      </c>
      <c r="N312" s="24">
        <f t="shared" si="10"/>
        <v>0</v>
      </c>
      <c r="O312" s="24">
        <f t="shared" si="10"/>
        <v>0</v>
      </c>
      <c r="P312" s="24">
        <f t="shared" si="10"/>
        <v>0</v>
      </c>
      <c r="Q312" s="24">
        <f t="shared" si="10"/>
        <v>0</v>
      </c>
      <c r="R312" s="24">
        <f t="shared" si="10"/>
        <v>0</v>
      </c>
      <c r="S312" s="24">
        <f t="shared" si="10"/>
        <v>0</v>
      </c>
      <c r="T312" s="24">
        <f t="shared" si="10"/>
        <v>0</v>
      </c>
      <c r="U312" s="24">
        <f t="shared" si="10"/>
        <v>0</v>
      </c>
      <c r="V312" s="24">
        <f t="shared" si="10"/>
        <v>0</v>
      </c>
      <c r="W312" s="24">
        <f t="shared" si="10"/>
        <v>0</v>
      </c>
      <c r="X312" s="24">
        <f t="shared" si="10"/>
        <v>0</v>
      </c>
      <c r="Y312" s="24">
        <f t="shared" si="10"/>
        <v>0</v>
      </c>
      <c r="Z312" s="24">
        <f t="shared" si="10"/>
        <v>0</v>
      </c>
      <c r="AA312" s="24">
        <f t="shared" si="10"/>
        <v>0</v>
      </c>
      <c r="AB312" s="24">
        <f t="shared" si="10"/>
        <v>0</v>
      </c>
      <c r="AC312" s="24">
        <f t="shared" si="10"/>
        <v>0</v>
      </c>
      <c r="AD312" s="24">
        <f t="shared" si="10"/>
        <v>0</v>
      </c>
      <c r="AE312" s="24">
        <f t="shared" si="10"/>
        <v>0</v>
      </c>
      <c r="AF312" s="24">
        <f t="shared" si="10"/>
        <v>0</v>
      </c>
    </row>
    <row r="313" spans="1:54" ht="13.5" customHeight="1"/>
    <row r="314" spans="1:54" ht="13.5" customHeight="1"/>
    <row r="315" spans="1:54" ht="13.5" customHeight="1"/>
    <row r="316" spans="1:54" ht="13.5" customHeight="1"/>
    <row r="317" spans="1:54" ht="13.5" customHeight="1"/>
    <row r="318" spans="1:54" ht="13.5" customHeight="1"/>
    <row r="319" spans="1:54" ht="13.5" customHeight="1"/>
    <row r="320" spans="1:54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AF1"/>
    <mergeCell ref="A2:AF2"/>
  </mergeCells>
  <conditionalFormatting sqref="C5:AF311">
    <cfRule type="expression" dxfId="2" priority="2">
      <formula>LEN(TRIM(C5))&gt;0</formula>
    </cfRule>
  </conditionalFormatting>
  <pageMargins left="0.7" right="0.7" top="0.75" bottom="0.75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1000"/>
  <sheetViews>
    <sheetView showGridLines="0" zoomScaleNormal="100" workbookViewId="0">
      <selection sqref="A1:AF1"/>
    </sheetView>
  </sheetViews>
  <sheetFormatPr defaultColWidth="12.59765625" defaultRowHeight="14.25"/>
  <cols>
    <col min="1" max="2" width="23.73046875" customWidth="1"/>
    <col min="3" max="32" width="9" customWidth="1"/>
    <col min="33" max="41" width="10.1328125" customWidth="1"/>
    <col min="42" max="71" width="9" customWidth="1"/>
  </cols>
  <sheetData>
    <row r="1" spans="1:83" ht="25.5" customHeigh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31.5" customHeight="1">
      <c r="A2" s="43" t="s">
        <v>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83" ht="13.5" customHeight="1"/>
    <row r="4" spans="1:83" ht="13.5" customHeight="1">
      <c r="A4" s="26" t="s">
        <v>48</v>
      </c>
      <c r="B4" s="26" t="s">
        <v>908</v>
      </c>
      <c r="C4" s="26" t="s">
        <v>909</v>
      </c>
      <c r="D4" s="26" t="s">
        <v>910</v>
      </c>
      <c r="E4" s="26" t="s">
        <v>911</v>
      </c>
      <c r="F4" s="26" t="s">
        <v>912</v>
      </c>
      <c r="G4" s="26" t="s">
        <v>913</v>
      </c>
      <c r="H4" s="26" t="s">
        <v>914</v>
      </c>
      <c r="I4" s="26" t="s">
        <v>915</v>
      </c>
      <c r="J4" s="26" t="s">
        <v>916</v>
      </c>
      <c r="K4" s="26" t="s">
        <v>917</v>
      </c>
      <c r="L4" s="27" t="s">
        <v>918</v>
      </c>
      <c r="M4" s="26" t="s">
        <v>919</v>
      </c>
      <c r="N4" s="26" t="s">
        <v>920</v>
      </c>
      <c r="O4" s="26" t="s">
        <v>921</v>
      </c>
      <c r="P4" s="26" t="s">
        <v>922</v>
      </c>
      <c r="Q4" s="26" t="s">
        <v>923</v>
      </c>
      <c r="R4" s="26" t="s">
        <v>924</v>
      </c>
      <c r="S4" s="26" t="s">
        <v>925</v>
      </c>
      <c r="T4" s="26" t="s">
        <v>926</v>
      </c>
      <c r="U4" s="26" t="s">
        <v>927</v>
      </c>
      <c r="V4" s="26" t="s">
        <v>928</v>
      </c>
      <c r="W4" s="26" t="s">
        <v>929</v>
      </c>
      <c r="X4" s="26" t="s">
        <v>930</v>
      </c>
      <c r="Y4" s="26" t="s">
        <v>931</v>
      </c>
      <c r="Z4" s="26" t="s">
        <v>932</v>
      </c>
      <c r="AA4" s="26" t="s">
        <v>933</v>
      </c>
      <c r="AB4" s="26" t="s">
        <v>934</v>
      </c>
      <c r="AC4" s="26" t="s">
        <v>935</v>
      </c>
      <c r="AD4" s="26" t="s">
        <v>936</v>
      </c>
      <c r="AE4" s="26" t="s">
        <v>937</v>
      </c>
      <c r="AF4" s="26" t="s">
        <v>938</v>
      </c>
      <c r="AG4" s="26" t="s">
        <v>939</v>
      </c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0" t="s">
        <v>50</v>
      </c>
      <c r="BB4" s="20" t="s">
        <v>51</v>
      </c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</row>
    <row r="5" spans="1:83" ht="13.5" customHeight="1">
      <c r="A5" s="21" t="s">
        <v>52</v>
      </c>
      <c r="B5" s="21" t="s">
        <v>940</v>
      </c>
      <c r="C5" s="22" t="s">
        <v>662</v>
      </c>
      <c r="D5" s="22" t="s">
        <v>662</v>
      </c>
      <c r="E5" s="22"/>
      <c r="F5" s="22"/>
      <c r="G5" s="22"/>
      <c r="H5" s="22"/>
      <c r="I5" s="22"/>
      <c r="J5" s="22" t="s">
        <v>662</v>
      </c>
      <c r="K5" s="22"/>
      <c r="L5" s="22"/>
      <c r="M5" s="22"/>
      <c r="N5" s="22"/>
      <c r="O5" s="22" t="s">
        <v>662</v>
      </c>
      <c r="P5" s="22" t="s">
        <v>659</v>
      </c>
      <c r="Q5" s="22"/>
      <c r="R5" s="22"/>
      <c r="S5" s="22" t="s">
        <v>662</v>
      </c>
      <c r="T5" s="22" t="s">
        <v>662</v>
      </c>
      <c r="U5" s="22" t="s">
        <v>662</v>
      </c>
      <c r="V5" s="22"/>
      <c r="W5" s="22"/>
      <c r="X5" s="22"/>
      <c r="Y5" s="22"/>
      <c r="Z5" s="22"/>
      <c r="AA5" s="22"/>
      <c r="AB5" s="22" t="s">
        <v>662</v>
      </c>
      <c r="AC5" s="22"/>
      <c r="AD5" s="22" t="s">
        <v>662</v>
      </c>
      <c r="AE5" s="22" t="s">
        <v>662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>
        <f t="shared" ref="BA5:BA68" si="0">COUNTIF(C5:AZ5,"&lt;&gt;")</f>
        <v>11</v>
      </c>
      <c r="BB5" s="23">
        <f t="shared" ref="BB5:BB68" si="1">IF(BA5=1,1,0)</f>
        <v>0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</row>
    <row r="6" spans="1:83" ht="13.5" customHeight="1">
      <c r="A6" s="21" t="s">
        <v>54</v>
      </c>
      <c r="B6" s="21" t="s">
        <v>941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3">
        <f t="shared" si="0"/>
        <v>0</v>
      </c>
      <c r="BB6" s="23">
        <f t="shared" si="1"/>
        <v>0</v>
      </c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</row>
    <row r="7" spans="1:83" ht="13.5" customHeight="1">
      <c r="A7" s="21" t="s">
        <v>56</v>
      </c>
      <c r="B7" s="21" t="s">
        <v>942</v>
      </c>
      <c r="C7" s="22"/>
      <c r="D7" s="22" t="s">
        <v>662</v>
      </c>
      <c r="E7" s="22"/>
      <c r="F7" s="22"/>
      <c r="G7" s="22" t="s">
        <v>662</v>
      </c>
      <c r="H7" s="22"/>
      <c r="I7" s="22" t="s">
        <v>662</v>
      </c>
      <c r="J7" s="22" t="s">
        <v>662</v>
      </c>
      <c r="K7" s="22" t="s">
        <v>662</v>
      </c>
      <c r="L7" s="22" t="s">
        <v>662</v>
      </c>
      <c r="M7" s="22" t="s">
        <v>662</v>
      </c>
      <c r="N7" s="22" t="s">
        <v>662</v>
      </c>
      <c r="O7" s="22" t="s">
        <v>662</v>
      </c>
      <c r="P7" s="22"/>
      <c r="Q7" s="22" t="s">
        <v>662</v>
      </c>
      <c r="R7" s="22" t="s">
        <v>662</v>
      </c>
      <c r="S7" s="22" t="s">
        <v>662</v>
      </c>
      <c r="T7" s="22" t="s">
        <v>662</v>
      </c>
      <c r="U7" s="22" t="s">
        <v>662</v>
      </c>
      <c r="V7" s="22" t="s">
        <v>659</v>
      </c>
      <c r="W7" s="22" t="s">
        <v>662</v>
      </c>
      <c r="X7" s="22" t="s">
        <v>662</v>
      </c>
      <c r="Y7" s="22"/>
      <c r="Z7" s="22" t="s">
        <v>662</v>
      </c>
      <c r="AA7" s="22" t="s">
        <v>662</v>
      </c>
      <c r="AB7" s="22" t="s">
        <v>662</v>
      </c>
      <c r="AC7" s="22"/>
      <c r="AD7" s="22"/>
      <c r="AE7" s="22" t="s">
        <v>662</v>
      </c>
      <c r="AF7" s="22" t="s">
        <v>662</v>
      </c>
      <c r="AG7" s="22" t="s">
        <v>662</v>
      </c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>
        <f t="shared" si="0"/>
        <v>23</v>
      </c>
      <c r="BB7" s="23">
        <f t="shared" si="1"/>
        <v>0</v>
      </c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</row>
    <row r="8" spans="1:83" ht="13.5" customHeight="1">
      <c r="A8" s="21" t="s">
        <v>58</v>
      </c>
      <c r="B8" s="21" t="s">
        <v>943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 t="s">
        <v>662</v>
      </c>
      <c r="T8" s="22" t="s">
        <v>662</v>
      </c>
      <c r="U8" s="22" t="s">
        <v>662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3">
        <f t="shared" si="0"/>
        <v>3</v>
      </c>
      <c r="BB8" s="23">
        <f t="shared" si="1"/>
        <v>0</v>
      </c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</row>
    <row r="9" spans="1:83" ht="13.5" customHeight="1">
      <c r="A9" s="21" t="s">
        <v>60</v>
      </c>
      <c r="B9" s="21" t="s">
        <v>944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 t="s">
        <v>662</v>
      </c>
      <c r="T9" s="22" t="s">
        <v>662</v>
      </c>
      <c r="U9" s="22" t="s">
        <v>662</v>
      </c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3">
        <f t="shared" si="0"/>
        <v>3</v>
      </c>
      <c r="BB9" s="23">
        <f t="shared" si="1"/>
        <v>0</v>
      </c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</row>
    <row r="10" spans="1:83" ht="13.5" customHeight="1">
      <c r="A10" s="21" t="s">
        <v>62</v>
      </c>
      <c r="B10" s="21" t="s">
        <v>945</v>
      </c>
      <c r="C10" s="22"/>
      <c r="D10" s="22"/>
      <c r="E10" s="22"/>
      <c r="F10" s="22"/>
      <c r="G10" s="22" t="s">
        <v>662</v>
      </c>
      <c r="H10" s="22"/>
      <c r="I10" s="22"/>
      <c r="J10" s="22" t="s">
        <v>662</v>
      </c>
      <c r="K10" s="22" t="s">
        <v>662</v>
      </c>
      <c r="L10" s="22"/>
      <c r="M10" s="22"/>
      <c r="N10" s="22" t="s">
        <v>662</v>
      </c>
      <c r="O10" s="22"/>
      <c r="P10" s="22"/>
      <c r="Q10" s="22"/>
      <c r="R10" s="22"/>
      <c r="S10" s="22" t="s">
        <v>662</v>
      </c>
      <c r="T10" s="22" t="s">
        <v>662</v>
      </c>
      <c r="U10" s="22" t="s">
        <v>662</v>
      </c>
      <c r="V10" s="22"/>
      <c r="W10" s="22"/>
      <c r="X10" s="22"/>
      <c r="Y10" s="22"/>
      <c r="Z10" s="22"/>
      <c r="AA10" s="22" t="s">
        <v>662</v>
      </c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3">
        <f t="shared" si="0"/>
        <v>8</v>
      </c>
      <c r="BB10" s="23">
        <f t="shared" si="1"/>
        <v>0</v>
      </c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</row>
    <row r="11" spans="1:83" ht="13.5" customHeight="1">
      <c r="A11" s="21" t="s">
        <v>64</v>
      </c>
      <c r="B11" s="21" t="s">
        <v>946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>
        <f t="shared" si="0"/>
        <v>0</v>
      </c>
      <c r="BB11" s="23">
        <f t="shared" si="1"/>
        <v>0</v>
      </c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</row>
    <row r="12" spans="1:83" ht="13.5" customHeight="1">
      <c r="A12" s="21" t="s">
        <v>66</v>
      </c>
      <c r="B12" s="21" t="s">
        <v>947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">
        <f t="shared" si="0"/>
        <v>0</v>
      </c>
      <c r="BB12" s="23">
        <f t="shared" si="1"/>
        <v>0</v>
      </c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</row>
    <row r="13" spans="1:83" ht="13.5" customHeight="1">
      <c r="A13" s="21" t="s">
        <v>68</v>
      </c>
      <c r="B13" s="21" t="s">
        <v>948</v>
      </c>
      <c r="C13" s="22"/>
      <c r="D13" s="22"/>
      <c r="E13" s="22"/>
      <c r="F13" s="22"/>
      <c r="G13" s="22"/>
      <c r="H13" s="22"/>
      <c r="I13" s="22"/>
      <c r="J13" s="22" t="s">
        <v>662</v>
      </c>
      <c r="K13" s="22" t="s">
        <v>662</v>
      </c>
      <c r="L13" s="22"/>
      <c r="M13" s="22"/>
      <c r="N13" s="22"/>
      <c r="O13" s="22" t="s">
        <v>662</v>
      </c>
      <c r="P13" s="22"/>
      <c r="Q13" s="22" t="s">
        <v>662</v>
      </c>
      <c r="R13" s="22"/>
      <c r="S13" s="22" t="s">
        <v>662</v>
      </c>
      <c r="T13" s="22" t="s">
        <v>662</v>
      </c>
      <c r="U13" s="22" t="s">
        <v>662</v>
      </c>
      <c r="V13" s="22"/>
      <c r="W13" s="22"/>
      <c r="X13" s="22"/>
      <c r="Y13" s="22"/>
      <c r="Z13" s="22" t="s">
        <v>662</v>
      </c>
      <c r="AA13" s="22"/>
      <c r="AB13" s="22"/>
      <c r="AC13" s="22"/>
      <c r="AD13" s="22"/>
      <c r="AE13" s="22" t="s">
        <v>662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3">
        <f t="shared" si="0"/>
        <v>9</v>
      </c>
      <c r="BB13" s="23">
        <f t="shared" si="1"/>
        <v>0</v>
      </c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</row>
    <row r="14" spans="1:83" ht="13.5" customHeight="1">
      <c r="A14" s="21" t="s">
        <v>70</v>
      </c>
      <c r="B14" s="21" t="s">
        <v>949</v>
      </c>
      <c r="C14" s="22"/>
      <c r="D14" s="22"/>
      <c r="E14" s="22"/>
      <c r="F14" s="22"/>
      <c r="G14" s="22"/>
      <c r="H14" s="22"/>
      <c r="I14" s="22"/>
      <c r="J14" s="22" t="s">
        <v>662</v>
      </c>
      <c r="K14" s="22"/>
      <c r="L14" s="22" t="s">
        <v>662</v>
      </c>
      <c r="M14" s="22"/>
      <c r="N14" s="22"/>
      <c r="O14" s="22" t="s">
        <v>662</v>
      </c>
      <c r="P14" s="22"/>
      <c r="Q14" s="22"/>
      <c r="R14" s="22"/>
      <c r="S14" s="22"/>
      <c r="T14" s="22"/>
      <c r="U14" s="22"/>
      <c r="V14" s="22"/>
      <c r="W14" s="22" t="s">
        <v>662</v>
      </c>
      <c r="X14" s="22" t="s">
        <v>662</v>
      </c>
      <c r="Y14" s="22"/>
      <c r="Z14" s="22"/>
      <c r="AA14" s="22"/>
      <c r="AB14" s="22"/>
      <c r="AC14" s="22"/>
      <c r="AD14" s="22"/>
      <c r="AE14" s="22" t="s">
        <v>662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3">
        <f t="shared" si="0"/>
        <v>6</v>
      </c>
      <c r="BB14" s="23">
        <f t="shared" si="1"/>
        <v>0</v>
      </c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</row>
    <row r="15" spans="1:83" ht="13.5" customHeight="1">
      <c r="A15" s="21" t="s">
        <v>72</v>
      </c>
      <c r="B15" s="21" t="s">
        <v>950</v>
      </c>
      <c r="C15" s="22" t="s">
        <v>662</v>
      </c>
      <c r="D15" s="22"/>
      <c r="E15" s="22"/>
      <c r="F15" s="22"/>
      <c r="G15" s="22"/>
      <c r="H15" s="22"/>
      <c r="I15" s="22"/>
      <c r="J15" s="22" t="s">
        <v>662</v>
      </c>
      <c r="K15" s="22"/>
      <c r="L15" s="22" t="s">
        <v>662</v>
      </c>
      <c r="M15" s="22"/>
      <c r="N15" s="22"/>
      <c r="O15" s="22" t="s">
        <v>662</v>
      </c>
      <c r="P15" s="22"/>
      <c r="Q15" s="22" t="s">
        <v>662</v>
      </c>
      <c r="R15" s="22"/>
      <c r="S15" s="22"/>
      <c r="T15" s="22"/>
      <c r="U15" s="22"/>
      <c r="V15" s="22"/>
      <c r="W15" s="22"/>
      <c r="X15" s="22"/>
      <c r="Y15" s="22"/>
      <c r="Z15" s="22" t="s">
        <v>662</v>
      </c>
      <c r="AA15" s="22" t="s">
        <v>662</v>
      </c>
      <c r="AB15" s="22" t="s">
        <v>662</v>
      </c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>
        <f t="shared" si="0"/>
        <v>8</v>
      </c>
      <c r="BB15" s="23">
        <f t="shared" si="1"/>
        <v>0</v>
      </c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</row>
    <row r="16" spans="1:83" ht="13.5" customHeight="1">
      <c r="A16" s="21" t="s">
        <v>74</v>
      </c>
      <c r="B16" s="21" t="s">
        <v>951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3">
        <f t="shared" si="0"/>
        <v>0</v>
      </c>
      <c r="BB16" s="23">
        <f t="shared" si="1"/>
        <v>0</v>
      </c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</row>
    <row r="17" spans="1:83" ht="13.5" customHeight="1">
      <c r="A17" s="21" t="s">
        <v>76</v>
      </c>
      <c r="B17" s="21" t="s">
        <v>952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3">
        <f t="shared" si="0"/>
        <v>0</v>
      </c>
      <c r="BB17" s="23">
        <f t="shared" si="1"/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</row>
    <row r="18" spans="1:83" ht="13.5" customHeight="1">
      <c r="A18" s="21" t="s">
        <v>78</v>
      </c>
      <c r="B18" s="21" t="s">
        <v>953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>
        <f t="shared" si="0"/>
        <v>0</v>
      </c>
      <c r="BB18" s="23">
        <f t="shared" si="1"/>
        <v>0</v>
      </c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</row>
    <row r="19" spans="1:83" ht="13.5" customHeight="1">
      <c r="A19" s="21" t="s">
        <v>80</v>
      </c>
      <c r="B19" s="21" t="s">
        <v>954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3">
        <f t="shared" si="0"/>
        <v>0</v>
      </c>
      <c r="BB19" s="23">
        <f t="shared" si="1"/>
        <v>0</v>
      </c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</row>
    <row r="20" spans="1:83" ht="13.5" customHeight="1">
      <c r="A20" s="21" t="s">
        <v>82</v>
      </c>
      <c r="B20" s="21" t="s">
        <v>955</v>
      </c>
      <c r="C20" s="22" t="s">
        <v>662</v>
      </c>
      <c r="D20" s="22" t="s">
        <v>662</v>
      </c>
      <c r="E20" s="22"/>
      <c r="F20" s="22"/>
      <c r="G20" s="22"/>
      <c r="H20" s="22"/>
      <c r="I20" s="22"/>
      <c r="J20" s="22" t="s">
        <v>662</v>
      </c>
      <c r="K20" s="22" t="s">
        <v>662</v>
      </c>
      <c r="L20" s="22" t="s">
        <v>662</v>
      </c>
      <c r="M20" s="22"/>
      <c r="N20" s="22" t="s">
        <v>662</v>
      </c>
      <c r="O20" s="22" t="s">
        <v>662</v>
      </c>
      <c r="P20" s="22" t="s">
        <v>662</v>
      </c>
      <c r="Q20" s="22" t="s">
        <v>662</v>
      </c>
      <c r="R20" s="22"/>
      <c r="S20" s="22" t="s">
        <v>662</v>
      </c>
      <c r="T20" s="22" t="s">
        <v>662</v>
      </c>
      <c r="U20" s="22" t="s">
        <v>662</v>
      </c>
      <c r="V20" s="22"/>
      <c r="W20" s="22" t="s">
        <v>662</v>
      </c>
      <c r="X20" s="22"/>
      <c r="Y20" s="22"/>
      <c r="Z20" s="22" t="s">
        <v>662</v>
      </c>
      <c r="AA20" s="22" t="s">
        <v>662</v>
      </c>
      <c r="AB20" s="22" t="s">
        <v>662</v>
      </c>
      <c r="AC20" s="22"/>
      <c r="AD20" s="22" t="s">
        <v>662</v>
      </c>
      <c r="AE20" s="22" t="s">
        <v>662</v>
      </c>
      <c r="AF20" s="22"/>
      <c r="AG20" s="22" t="s">
        <v>662</v>
      </c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3">
        <f t="shared" si="0"/>
        <v>19</v>
      </c>
      <c r="BB20" s="23">
        <f t="shared" si="1"/>
        <v>0</v>
      </c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</row>
    <row r="21" spans="1:83" ht="13.5" customHeight="1">
      <c r="A21" s="21" t="s">
        <v>84</v>
      </c>
      <c r="B21" s="21" t="s">
        <v>956</v>
      </c>
      <c r="C21" s="22" t="s">
        <v>662</v>
      </c>
      <c r="D21" s="22" t="s">
        <v>662</v>
      </c>
      <c r="E21" s="22"/>
      <c r="F21" s="22"/>
      <c r="G21" s="22"/>
      <c r="H21" s="22"/>
      <c r="I21" s="22"/>
      <c r="J21" s="22" t="s">
        <v>662</v>
      </c>
      <c r="K21" s="22"/>
      <c r="L21" s="22" t="s">
        <v>662</v>
      </c>
      <c r="M21" s="22"/>
      <c r="N21" s="22"/>
      <c r="O21" s="22" t="s">
        <v>662</v>
      </c>
      <c r="P21" s="22"/>
      <c r="Q21" s="22"/>
      <c r="R21" s="22"/>
      <c r="S21" s="22" t="s">
        <v>662</v>
      </c>
      <c r="T21" s="22" t="s">
        <v>662</v>
      </c>
      <c r="U21" s="22" t="s">
        <v>662</v>
      </c>
      <c r="V21" s="22"/>
      <c r="W21" s="22"/>
      <c r="X21" s="22"/>
      <c r="Y21" s="22"/>
      <c r="Z21" s="22" t="s">
        <v>662</v>
      </c>
      <c r="AA21" s="22"/>
      <c r="AB21" s="22" t="s">
        <v>662</v>
      </c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3">
        <f t="shared" si="0"/>
        <v>10</v>
      </c>
      <c r="BB21" s="23">
        <f t="shared" si="1"/>
        <v>0</v>
      </c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</row>
    <row r="22" spans="1:83" ht="13.5" customHeight="1">
      <c r="A22" s="21" t="s">
        <v>957</v>
      </c>
      <c r="B22" s="21" t="s">
        <v>958</v>
      </c>
      <c r="C22" s="22"/>
      <c r="D22" s="22" t="s">
        <v>662</v>
      </c>
      <c r="E22" s="22"/>
      <c r="F22" s="22"/>
      <c r="G22" s="22"/>
      <c r="H22" s="22"/>
      <c r="I22" s="22"/>
      <c r="J22" s="22" t="s">
        <v>662</v>
      </c>
      <c r="K22" s="22" t="s">
        <v>662</v>
      </c>
      <c r="L22" s="22" t="s">
        <v>662</v>
      </c>
      <c r="M22" s="22"/>
      <c r="N22" s="22" t="s">
        <v>662</v>
      </c>
      <c r="O22" s="22"/>
      <c r="P22" s="22" t="s">
        <v>662</v>
      </c>
      <c r="Q22" s="22"/>
      <c r="R22" s="22"/>
      <c r="S22" s="22" t="s">
        <v>662</v>
      </c>
      <c r="T22" s="22" t="s">
        <v>662</v>
      </c>
      <c r="U22" s="22" t="s">
        <v>662</v>
      </c>
      <c r="V22" s="22"/>
      <c r="W22" s="22"/>
      <c r="X22" s="22"/>
      <c r="Y22" s="22"/>
      <c r="Z22" s="22" t="s">
        <v>662</v>
      </c>
      <c r="AA22" s="22" t="s">
        <v>662</v>
      </c>
      <c r="AB22" s="22" t="s">
        <v>662</v>
      </c>
      <c r="AC22" s="22"/>
      <c r="AD22" s="22"/>
      <c r="AE22" s="22"/>
      <c r="AF22" s="22"/>
      <c r="AG22" s="22" t="s">
        <v>662</v>
      </c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3">
        <f t="shared" si="0"/>
        <v>13</v>
      </c>
      <c r="BB22" s="23">
        <f t="shared" si="1"/>
        <v>0</v>
      </c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</row>
    <row r="23" spans="1:83" ht="13.5" customHeight="1">
      <c r="A23" s="21" t="s">
        <v>88</v>
      </c>
      <c r="B23" s="21" t="s">
        <v>959</v>
      </c>
      <c r="C23" s="22" t="s">
        <v>662</v>
      </c>
      <c r="D23" s="22" t="s">
        <v>662</v>
      </c>
      <c r="E23" s="22" t="s">
        <v>662</v>
      </c>
      <c r="F23" s="22"/>
      <c r="G23" s="22" t="s">
        <v>662</v>
      </c>
      <c r="H23" s="22"/>
      <c r="I23" s="22" t="s">
        <v>662</v>
      </c>
      <c r="J23" s="22" t="s">
        <v>662</v>
      </c>
      <c r="K23" s="22" t="s">
        <v>662</v>
      </c>
      <c r="L23" s="22" t="s">
        <v>662</v>
      </c>
      <c r="M23" s="22"/>
      <c r="N23" s="22" t="s">
        <v>662</v>
      </c>
      <c r="O23" s="22" t="s">
        <v>662</v>
      </c>
      <c r="P23" s="22" t="s">
        <v>662</v>
      </c>
      <c r="Q23" s="22" t="s">
        <v>662</v>
      </c>
      <c r="R23" s="22"/>
      <c r="S23" s="22" t="s">
        <v>662</v>
      </c>
      <c r="T23" s="22" t="s">
        <v>662</v>
      </c>
      <c r="U23" s="22" t="s">
        <v>662</v>
      </c>
      <c r="V23" s="22" t="s">
        <v>659</v>
      </c>
      <c r="W23" s="22" t="s">
        <v>662</v>
      </c>
      <c r="X23" s="22"/>
      <c r="Y23" s="22" t="s">
        <v>662</v>
      </c>
      <c r="Z23" s="22" t="s">
        <v>662</v>
      </c>
      <c r="AA23" s="22" t="s">
        <v>662</v>
      </c>
      <c r="AB23" s="22" t="s">
        <v>662</v>
      </c>
      <c r="AC23" s="22"/>
      <c r="AD23" s="22" t="s">
        <v>662</v>
      </c>
      <c r="AE23" s="22" t="s">
        <v>662</v>
      </c>
      <c r="AF23" s="22" t="s">
        <v>662</v>
      </c>
      <c r="AG23" s="22" t="s">
        <v>662</v>
      </c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3">
        <f t="shared" si="0"/>
        <v>25</v>
      </c>
      <c r="BB23" s="23">
        <f t="shared" si="1"/>
        <v>0</v>
      </c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</row>
    <row r="24" spans="1:83" ht="13.5" customHeight="1">
      <c r="A24" s="21" t="s">
        <v>90</v>
      </c>
      <c r="B24" s="21" t="s">
        <v>960</v>
      </c>
      <c r="C24" s="22" t="s">
        <v>662</v>
      </c>
      <c r="D24" s="22" t="s">
        <v>662</v>
      </c>
      <c r="E24" s="22"/>
      <c r="F24" s="22"/>
      <c r="G24" s="22"/>
      <c r="H24" s="22"/>
      <c r="I24" s="22"/>
      <c r="J24" s="22" t="s">
        <v>662</v>
      </c>
      <c r="K24" s="22" t="s">
        <v>662</v>
      </c>
      <c r="L24" s="22" t="s">
        <v>662</v>
      </c>
      <c r="M24" s="22"/>
      <c r="N24" s="22" t="s">
        <v>662</v>
      </c>
      <c r="O24" s="22"/>
      <c r="P24" s="22" t="s">
        <v>662</v>
      </c>
      <c r="Q24" s="22"/>
      <c r="R24" s="22"/>
      <c r="S24" s="22" t="s">
        <v>662</v>
      </c>
      <c r="T24" s="22" t="s">
        <v>662</v>
      </c>
      <c r="U24" s="22" t="s">
        <v>662</v>
      </c>
      <c r="V24" s="22"/>
      <c r="W24" s="22" t="s">
        <v>662</v>
      </c>
      <c r="X24" s="22"/>
      <c r="Y24" s="22"/>
      <c r="Z24" s="22" t="s">
        <v>662</v>
      </c>
      <c r="AA24" s="22"/>
      <c r="AB24" s="22" t="s">
        <v>662</v>
      </c>
      <c r="AC24" s="22"/>
      <c r="AD24" s="22" t="s">
        <v>662</v>
      </c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3">
        <f t="shared" si="0"/>
        <v>14</v>
      </c>
      <c r="BB24" s="23">
        <f t="shared" si="1"/>
        <v>0</v>
      </c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</row>
    <row r="25" spans="1:83" ht="13.5" customHeight="1">
      <c r="A25" s="21" t="s">
        <v>92</v>
      </c>
      <c r="B25" s="21" t="s">
        <v>961</v>
      </c>
      <c r="C25" s="22"/>
      <c r="D25" s="22"/>
      <c r="E25" s="22"/>
      <c r="F25" s="22"/>
      <c r="G25" s="22"/>
      <c r="H25" s="22"/>
      <c r="I25" s="22"/>
      <c r="J25" s="22"/>
      <c r="K25" s="22"/>
      <c r="L25" s="22" t="s">
        <v>662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3">
        <f t="shared" si="0"/>
        <v>1</v>
      </c>
      <c r="BB25" s="23">
        <f t="shared" si="1"/>
        <v>1</v>
      </c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</row>
    <row r="26" spans="1:83" ht="13.5" customHeight="1">
      <c r="A26" s="21" t="s">
        <v>94</v>
      </c>
      <c r="B26" s="21" t="s">
        <v>962</v>
      </c>
      <c r="C26" s="22"/>
      <c r="D26" s="22" t="s">
        <v>662</v>
      </c>
      <c r="E26" s="22"/>
      <c r="F26" s="22"/>
      <c r="G26" s="22"/>
      <c r="H26" s="22"/>
      <c r="I26" s="22"/>
      <c r="J26" s="22" t="s">
        <v>662</v>
      </c>
      <c r="K26" s="22"/>
      <c r="L26" s="22" t="s">
        <v>662</v>
      </c>
      <c r="M26" s="22"/>
      <c r="N26" s="22"/>
      <c r="O26" s="22" t="s">
        <v>662</v>
      </c>
      <c r="P26" s="22"/>
      <c r="Q26" s="22" t="s">
        <v>662</v>
      </c>
      <c r="R26" s="22"/>
      <c r="S26" s="22" t="s">
        <v>662</v>
      </c>
      <c r="T26" s="22" t="s">
        <v>662</v>
      </c>
      <c r="U26" s="22" t="s">
        <v>662</v>
      </c>
      <c r="V26" s="22"/>
      <c r="W26" s="22"/>
      <c r="X26" s="22"/>
      <c r="Y26" s="22"/>
      <c r="Z26" s="22"/>
      <c r="AA26" s="22" t="s">
        <v>662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3">
        <f t="shared" si="0"/>
        <v>9</v>
      </c>
      <c r="BB26" s="23">
        <f t="shared" si="1"/>
        <v>0</v>
      </c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</row>
    <row r="27" spans="1:83" ht="13.5" customHeight="1">
      <c r="A27" s="21" t="s">
        <v>96</v>
      </c>
      <c r="B27" s="21" t="s">
        <v>963</v>
      </c>
      <c r="C27" s="22"/>
      <c r="D27" s="22"/>
      <c r="E27" s="22"/>
      <c r="F27" s="22"/>
      <c r="G27" s="22"/>
      <c r="H27" s="22"/>
      <c r="I27" s="22"/>
      <c r="J27" s="22"/>
      <c r="K27" s="22"/>
      <c r="L27" s="22" t="s">
        <v>662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3">
        <f t="shared" si="0"/>
        <v>1</v>
      </c>
      <c r="BB27" s="23">
        <f t="shared" si="1"/>
        <v>1</v>
      </c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</row>
    <row r="28" spans="1:83" ht="13.5" customHeight="1">
      <c r="A28" s="21" t="s">
        <v>98</v>
      </c>
      <c r="B28" s="21" t="s">
        <v>964</v>
      </c>
      <c r="C28" s="22"/>
      <c r="D28" s="22" t="s">
        <v>662</v>
      </c>
      <c r="E28" s="22"/>
      <c r="F28" s="22"/>
      <c r="G28" s="22"/>
      <c r="H28" s="22"/>
      <c r="I28" s="22"/>
      <c r="J28" s="22"/>
      <c r="K28" s="22" t="s">
        <v>662</v>
      </c>
      <c r="L28" s="22" t="s">
        <v>662</v>
      </c>
      <c r="M28" s="22"/>
      <c r="N28" s="22" t="s">
        <v>662</v>
      </c>
      <c r="O28" s="22" t="s">
        <v>662</v>
      </c>
      <c r="P28" s="22" t="s">
        <v>662</v>
      </c>
      <c r="Q28" s="22"/>
      <c r="R28" s="22"/>
      <c r="S28" s="22" t="s">
        <v>662</v>
      </c>
      <c r="T28" s="22" t="s">
        <v>662</v>
      </c>
      <c r="U28" s="22" t="s">
        <v>662</v>
      </c>
      <c r="V28" s="22"/>
      <c r="W28" s="22" t="s">
        <v>662</v>
      </c>
      <c r="X28" s="22"/>
      <c r="Y28" s="22"/>
      <c r="Z28" s="22" t="s">
        <v>662</v>
      </c>
      <c r="AA28" s="22"/>
      <c r="AB28" s="22" t="s">
        <v>662</v>
      </c>
      <c r="AC28" s="22"/>
      <c r="AD28" s="22" t="s">
        <v>662</v>
      </c>
      <c r="AE28" s="22" t="s">
        <v>662</v>
      </c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3">
        <f t="shared" si="0"/>
        <v>14</v>
      </c>
      <c r="BB28" s="23">
        <f t="shared" si="1"/>
        <v>0</v>
      </c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</row>
    <row r="29" spans="1:83" ht="13.5" customHeight="1">
      <c r="A29" s="21" t="s">
        <v>100</v>
      </c>
      <c r="B29" s="21" t="s">
        <v>965</v>
      </c>
      <c r="C29" s="22"/>
      <c r="D29" s="22"/>
      <c r="E29" s="22"/>
      <c r="F29" s="22"/>
      <c r="G29" s="22"/>
      <c r="H29" s="22"/>
      <c r="I29" s="22"/>
      <c r="J29" s="22"/>
      <c r="K29" s="22"/>
      <c r="L29" s="22" t="s">
        <v>662</v>
      </c>
      <c r="M29" s="22"/>
      <c r="N29" s="22"/>
      <c r="O29" s="22"/>
      <c r="P29" s="22" t="s">
        <v>662</v>
      </c>
      <c r="Q29" s="22"/>
      <c r="R29" s="22"/>
      <c r="S29" s="22" t="s">
        <v>662</v>
      </c>
      <c r="T29" s="22" t="s">
        <v>662</v>
      </c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>
        <f t="shared" si="0"/>
        <v>4</v>
      </c>
      <c r="BB29" s="23">
        <f t="shared" si="1"/>
        <v>0</v>
      </c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</row>
    <row r="30" spans="1:83" ht="13.5" customHeight="1">
      <c r="A30" s="21" t="s">
        <v>102</v>
      </c>
      <c r="B30" s="21" t="s">
        <v>966</v>
      </c>
      <c r="C30" s="22" t="s">
        <v>662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 t="s">
        <v>662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 t="s">
        <v>662</v>
      </c>
      <c r="AC30" s="22"/>
      <c r="AD30" s="22" t="s">
        <v>662</v>
      </c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>
        <f t="shared" si="0"/>
        <v>4</v>
      </c>
      <c r="BB30" s="23">
        <f t="shared" si="1"/>
        <v>0</v>
      </c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</row>
    <row r="31" spans="1:83" ht="13.5" customHeight="1">
      <c r="A31" s="21" t="s">
        <v>104</v>
      </c>
      <c r="B31" s="21" t="s">
        <v>967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3">
        <f t="shared" si="0"/>
        <v>0</v>
      </c>
      <c r="BB31" s="23">
        <f t="shared" si="1"/>
        <v>0</v>
      </c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</row>
    <row r="32" spans="1:83" ht="13.5" customHeight="1">
      <c r="A32" s="21" t="s">
        <v>106</v>
      </c>
      <c r="B32" s="21" t="s">
        <v>968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3">
        <f t="shared" si="0"/>
        <v>0</v>
      </c>
      <c r="BB32" s="23">
        <f t="shared" si="1"/>
        <v>0</v>
      </c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</row>
    <row r="33" spans="1:83" ht="13.5" customHeight="1">
      <c r="A33" s="21" t="s">
        <v>108</v>
      </c>
      <c r="B33" s="21" t="s">
        <v>969</v>
      </c>
      <c r="C33" s="22" t="s">
        <v>662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 t="s">
        <v>662</v>
      </c>
      <c r="X33" s="22"/>
      <c r="Y33" s="22"/>
      <c r="Z33" s="22"/>
      <c r="AA33" s="22"/>
      <c r="AB33" s="22" t="s">
        <v>662</v>
      </c>
      <c r="AC33" s="22"/>
      <c r="AD33" s="22" t="s">
        <v>662</v>
      </c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3">
        <f t="shared" si="0"/>
        <v>4</v>
      </c>
      <c r="BB33" s="23">
        <f t="shared" si="1"/>
        <v>0</v>
      </c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</row>
    <row r="34" spans="1:83" ht="13.5" customHeight="1">
      <c r="A34" s="21" t="s">
        <v>110</v>
      </c>
      <c r="B34" s="21" t="s">
        <v>970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 t="s">
        <v>662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 t="s">
        <v>662</v>
      </c>
      <c r="AC34" s="22"/>
      <c r="AD34" s="22" t="s">
        <v>662</v>
      </c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3">
        <f t="shared" si="0"/>
        <v>3</v>
      </c>
      <c r="BB34" s="23">
        <f t="shared" si="1"/>
        <v>0</v>
      </c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</row>
    <row r="35" spans="1:83" ht="13.5" customHeight="1">
      <c r="A35" s="21" t="s">
        <v>112</v>
      </c>
      <c r="B35" s="21" t="s">
        <v>971</v>
      </c>
      <c r="C35" s="22" t="s">
        <v>662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 t="s">
        <v>662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 t="s">
        <v>662</v>
      </c>
      <c r="AC35" s="22"/>
      <c r="AD35" s="22" t="s">
        <v>662</v>
      </c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3">
        <f t="shared" si="0"/>
        <v>4</v>
      </c>
      <c r="BB35" s="23">
        <f t="shared" si="1"/>
        <v>0</v>
      </c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</row>
    <row r="36" spans="1:83" ht="13.5" customHeight="1">
      <c r="A36" s="21" t="s">
        <v>114</v>
      </c>
      <c r="B36" s="21" t="s">
        <v>972</v>
      </c>
      <c r="C36" s="22" t="s">
        <v>662</v>
      </c>
      <c r="D36" s="22" t="s">
        <v>662</v>
      </c>
      <c r="E36" s="22" t="s">
        <v>662</v>
      </c>
      <c r="F36" s="22"/>
      <c r="G36" s="22"/>
      <c r="H36" s="22"/>
      <c r="I36" s="22" t="s">
        <v>662</v>
      </c>
      <c r="J36" s="22" t="s">
        <v>662</v>
      </c>
      <c r="K36" s="22" t="s">
        <v>662</v>
      </c>
      <c r="L36" s="22" t="s">
        <v>662</v>
      </c>
      <c r="M36" s="22"/>
      <c r="N36" s="22" t="s">
        <v>662</v>
      </c>
      <c r="O36" s="22" t="s">
        <v>662</v>
      </c>
      <c r="P36" s="22" t="s">
        <v>662</v>
      </c>
      <c r="Q36" s="22" t="s">
        <v>662</v>
      </c>
      <c r="R36" s="22"/>
      <c r="S36" s="22" t="s">
        <v>662</v>
      </c>
      <c r="T36" s="22" t="s">
        <v>662</v>
      </c>
      <c r="U36" s="22" t="s">
        <v>662</v>
      </c>
      <c r="V36" s="22" t="s">
        <v>659</v>
      </c>
      <c r="W36" s="22" t="s">
        <v>662</v>
      </c>
      <c r="X36" s="22" t="s">
        <v>662</v>
      </c>
      <c r="Y36" s="22"/>
      <c r="Z36" s="22"/>
      <c r="AA36" s="22" t="s">
        <v>662</v>
      </c>
      <c r="AB36" s="22" t="s">
        <v>662</v>
      </c>
      <c r="AC36" s="22" t="s">
        <v>662</v>
      </c>
      <c r="AD36" s="22" t="s">
        <v>662</v>
      </c>
      <c r="AE36" s="22" t="s">
        <v>662</v>
      </c>
      <c r="AF36" s="22"/>
      <c r="AG36" s="22" t="s">
        <v>662</v>
      </c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3">
        <f t="shared" si="0"/>
        <v>23</v>
      </c>
      <c r="BB36" s="23">
        <f t="shared" si="1"/>
        <v>0</v>
      </c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</row>
    <row r="37" spans="1:83" ht="13.5" customHeight="1">
      <c r="A37" s="21" t="s">
        <v>116</v>
      </c>
      <c r="B37" s="21" t="s">
        <v>973</v>
      </c>
      <c r="C37" s="22"/>
      <c r="D37" s="22"/>
      <c r="E37" s="22"/>
      <c r="F37" s="22"/>
      <c r="G37" s="22"/>
      <c r="H37" s="22"/>
      <c r="I37" s="22"/>
      <c r="J37" s="22"/>
      <c r="K37" s="22" t="s">
        <v>662</v>
      </c>
      <c r="L37" s="22" t="s">
        <v>662</v>
      </c>
      <c r="M37" s="22"/>
      <c r="N37" s="22" t="s">
        <v>662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3">
        <f t="shared" si="0"/>
        <v>3</v>
      </c>
      <c r="BB37" s="23">
        <f t="shared" si="1"/>
        <v>0</v>
      </c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</row>
    <row r="38" spans="1:83" ht="13.5" customHeight="1">
      <c r="A38" s="21" t="s">
        <v>118</v>
      </c>
      <c r="B38" s="21" t="s">
        <v>974</v>
      </c>
      <c r="C38" s="22" t="s">
        <v>662</v>
      </c>
      <c r="D38" s="22"/>
      <c r="E38" s="22"/>
      <c r="F38" s="22"/>
      <c r="G38" s="22"/>
      <c r="H38" s="22"/>
      <c r="I38" s="22"/>
      <c r="J38" s="22" t="s">
        <v>662</v>
      </c>
      <c r="K38" s="22"/>
      <c r="L38" s="22" t="s">
        <v>662</v>
      </c>
      <c r="M38" s="22"/>
      <c r="N38" s="22"/>
      <c r="O38" s="22"/>
      <c r="P38" s="22" t="s">
        <v>662</v>
      </c>
      <c r="Q38" s="22"/>
      <c r="R38" s="22"/>
      <c r="S38" s="22"/>
      <c r="T38" s="22"/>
      <c r="U38" s="22"/>
      <c r="V38" s="22"/>
      <c r="W38" s="22"/>
      <c r="X38" s="22" t="s">
        <v>662</v>
      </c>
      <c r="Y38" s="22"/>
      <c r="Z38" s="22"/>
      <c r="AA38" s="22" t="s">
        <v>662</v>
      </c>
      <c r="AB38" s="22" t="s">
        <v>662</v>
      </c>
      <c r="AC38" s="22" t="s">
        <v>662</v>
      </c>
      <c r="AD38" s="22" t="s">
        <v>662</v>
      </c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3">
        <f t="shared" si="0"/>
        <v>9</v>
      </c>
      <c r="BB38" s="23">
        <f t="shared" si="1"/>
        <v>0</v>
      </c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</row>
    <row r="39" spans="1:83" ht="13.5" customHeight="1">
      <c r="A39" s="21" t="s">
        <v>120</v>
      </c>
      <c r="B39" s="21" t="s">
        <v>975</v>
      </c>
      <c r="C39" s="22" t="s">
        <v>662</v>
      </c>
      <c r="D39" s="22" t="s">
        <v>662</v>
      </c>
      <c r="E39" s="22" t="s">
        <v>662</v>
      </c>
      <c r="F39" s="22"/>
      <c r="G39" s="22"/>
      <c r="H39" s="22"/>
      <c r="I39" s="22"/>
      <c r="J39" s="22" t="s">
        <v>662</v>
      </c>
      <c r="K39" s="22" t="s">
        <v>662</v>
      </c>
      <c r="L39" s="22" t="s">
        <v>662</v>
      </c>
      <c r="M39" s="22"/>
      <c r="N39" s="22" t="s">
        <v>662</v>
      </c>
      <c r="O39" s="22" t="s">
        <v>662</v>
      </c>
      <c r="P39" s="22" t="s">
        <v>662</v>
      </c>
      <c r="Q39" s="22" t="s">
        <v>662</v>
      </c>
      <c r="R39" s="22"/>
      <c r="S39" s="22" t="s">
        <v>662</v>
      </c>
      <c r="T39" s="22" t="s">
        <v>662</v>
      </c>
      <c r="U39" s="22" t="s">
        <v>662</v>
      </c>
      <c r="V39" s="22" t="s">
        <v>659</v>
      </c>
      <c r="W39" s="22" t="s">
        <v>662</v>
      </c>
      <c r="X39" s="22" t="s">
        <v>659</v>
      </c>
      <c r="Y39" s="22"/>
      <c r="Z39" s="22"/>
      <c r="AA39" s="22"/>
      <c r="AB39" s="22" t="s">
        <v>662</v>
      </c>
      <c r="AC39" s="22" t="s">
        <v>662</v>
      </c>
      <c r="AD39" s="22" t="s">
        <v>662</v>
      </c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3">
        <f t="shared" si="0"/>
        <v>19</v>
      </c>
      <c r="BB39" s="23">
        <f t="shared" si="1"/>
        <v>0</v>
      </c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</row>
    <row r="40" spans="1:83" ht="13.5" customHeight="1">
      <c r="A40" s="21" t="s">
        <v>122</v>
      </c>
      <c r="B40" s="21" t="s">
        <v>976</v>
      </c>
      <c r="C40" s="22"/>
      <c r="D40" s="22"/>
      <c r="E40" s="22" t="s">
        <v>662</v>
      </c>
      <c r="F40" s="22"/>
      <c r="G40" s="22"/>
      <c r="H40" s="22"/>
      <c r="I40" s="22"/>
      <c r="J40" s="22"/>
      <c r="K40" s="22"/>
      <c r="L40" s="22" t="s">
        <v>662</v>
      </c>
      <c r="M40" s="22"/>
      <c r="N40" s="22"/>
      <c r="O40" s="22"/>
      <c r="P40" s="22"/>
      <c r="Q40" s="22"/>
      <c r="R40" s="22"/>
      <c r="S40" s="22"/>
      <c r="T40" s="22"/>
      <c r="U40" s="22" t="s">
        <v>662</v>
      </c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 t="s">
        <v>662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3">
        <f t="shared" si="0"/>
        <v>4</v>
      </c>
      <c r="BB40" s="23">
        <f t="shared" si="1"/>
        <v>0</v>
      </c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</row>
    <row r="41" spans="1:83" ht="13.5" customHeight="1">
      <c r="A41" s="21" t="s">
        <v>123</v>
      </c>
      <c r="B41" s="21" t="s">
        <v>977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3">
        <f t="shared" si="0"/>
        <v>0</v>
      </c>
      <c r="BB41" s="23">
        <f t="shared" si="1"/>
        <v>0</v>
      </c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</row>
    <row r="42" spans="1:83" ht="13.5" customHeight="1">
      <c r="A42" s="21" t="s">
        <v>124</v>
      </c>
      <c r="B42" s="21" t="s">
        <v>978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3">
        <f t="shared" si="0"/>
        <v>0</v>
      </c>
      <c r="BB42" s="23">
        <f t="shared" si="1"/>
        <v>0</v>
      </c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</row>
    <row r="43" spans="1:83" ht="13.5" customHeight="1">
      <c r="A43" s="21" t="s">
        <v>125</v>
      </c>
      <c r="B43" s="21" t="s">
        <v>979</v>
      </c>
      <c r="C43" s="22" t="s">
        <v>662</v>
      </c>
      <c r="D43" s="22" t="s">
        <v>662</v>
      </c>
      <c r="E43" s="22"/>
      <c r="F43" s="22"/>
      <c r="G43" s="22"/>
      <c r="H43" s="22"/>
      <c r="I43" s="22"/>
      <c r="J43" s="22"/>
      <c r="K43" s="22"/>
      <c r="L43" s="22" t="s">
        <v>662</v>
      </c>
      <c r="M43" s="22"/>
      <c r="N43" s="22" t="s">
        <v>662</v>
      </c>
      <c r="O43" s="22"/>
      <c r="P43" s="22" t="s">
        <v>662</v>
      </c>
      <c r="Q43" s="22"/>
      <c r="R43" s="22"/>
      <c r="S43" s="22"/>
      <c r="T43" s="22"/>
      <c r="U43" s="22"/>
      <c r="V43" s="22"/>
      <c r="W43" s="22" t="s">
        <v>662</v>
      </c>
      <c r="X43" s="22"/>
      <c r="Y43" s="22"/>
      <c r="Z43" s="22"/>
      <c r="AA43" s="22" t="s">
        <v>662</v>
      </c>
      <c r="AB43" s="22"/>
      <c r="AC43" s="22"/>
      <c r="AD43" s="22"/>
      <c r="AE43" s="22"/>
      <c r="AF43" s="22"/>
      <c r="AG43" s="22" t="s">
        <v>662</v>
      </c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3">
        <f t="shared" si="0"/>
        <v>8</v>
      </c>
      <c r="BB43" s="23">
        <f t="shared" si="1"/>
        <v>0</v>
      </c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</row>
    <row r="44" spans="1:83" ht="13.5" customHeight="1">
      <c r="A44" s="21" t="s">
        <v>127</v>
      </c>
      <c r="B44" s="21" t="s">
        <v>980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 t="s">
        <v>662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3">
        <f t="shared" si="0"/>
        <v>1</v>
      </c>
      <c r="BB44" s="23">
        <f t="shared" si="1"/>
        <v>1</v>
      </c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</row>
    <row r="45" spans="1:83" ht="13.5" customHeight="1">
      <c r="A45" s="21" t="s">
        <v>128</v>
      </c>
      <c r="B45" s="21" t="s">
        <v>981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3">
        <f t="shared" si="0"/>
        <v>0</v>
      </c>
      <c r="BB45" s="23">
        <f t="shared" si="1"/>
        <v>0</v>
      </c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</row>
    <row r="46" spans="1:83" ht="13.5" customHeight="1">
      <c r="A46" s="21" t="s">
        <v>130</v>
      </c>
      <c r="B46" s="21" t="s">
        <v>982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3">
        <f t="shared" si="0"/>
        <v>0</v>
      </c>
      <c r="BB46" s="23">
        <f t="shared" si="1"/>
        <v>0</v>
      </c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</row>
    <row r="47" spans="1:83" ht="13.5" customHeight="1">
      <c r="A47" s="21" t="s">
        <v>132</v>
      </c>
      <c r="B47" s="21" t="s">
        <v>983</v>
      </c>
      <c r="C47" s="22"/>
      <c r="D47" s="22"/>
      <c r="E47" s="22"/>
      <c r="F47" s="22" t="s">
        <v>662</v>
      </c>
      <c r="G47" s="22"/>
      <c r="H47" s="22"/>
      <c r="I47" s="22"/>
      <c r="J47" s="22"/>
      <c r="K47" s="22"/>
      <c r="L47" s="22" t="s">
        <v>662</v>
      </c>
      <c r="M47" s="22"/>
      <c r="N47" s="22"/>
      <c r="O47" s="22"/>
      <c r="P47" s="22"/>
      <c r="Q47" s="22" t="s">
        <v>662</v>
      </c>
      <c r="R47" s="22"/>
      <c r="S47" s="22"/>
      <c r="T47" s="22"/>
      <c r="U47" s="22"/>
      <c r="V47" s="22"/>
      <c r="W47" s="22"/>
      <c r="X47" s="22"/>
      <c r="Y47" s="22" t="s">
        <v>662</v>
      </c>
      <c r="Z47" s="22" t="s">
        <v>662</v>
      </c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3">
        <f t="shared" si="0"/>
        <v>5</v>
      </c>
      <c r="BB47" s="23">
        <f t="shared" si="1"/>
        <v>0</v>
      </c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</row>
    <row r="48" spans="1:83" ht="13.5" customHeight="1">
      <c r="A48" s="21" t="s">
        <v>134</v>
      </c>
      <c r="B48" s="21" t="s">
        <v>984</v>
      </c>
      <c r="C48" s="22"/>
      <c r="D48" s="22"/>
      <c r="E48" s="22"/>
      <c r="F48" s="22"/>
      <c r="G48" s="22"/>
      <c r="H48" s="22"/>
      <c r="I48" s="22"/>
      <c r="J48" s="22" t="s">
        <v>662</v>
      </c>
      <c r="K48" s="22"/>
      <c r="L48" s="22"/>
      <c r="M48" s="22"/>
      <c r="N48" s="22"/>
      <c r="O48" s="22"/>
      <c r="P48" s="22" t="s">
        <v>662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3">
        <f t="shared" si="0"/>
        <v>2</v>
      </c>
      <c r="BB48" s="23">
        <f t="shared" si="1"/>
        <v>0</v>
      </c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</row>
    <row r="49" spans="1:83" ht="13.5" customHeight="1">
      <c r="A49" s="21" t="s">
        <v>136</v>
      </c>
      <c r="B49" s="21" t="s">
        <v>985</v>
      </c>
      <c r="C49" s="22" t="s">
        <v>662</v>
      </c>
      <c r="D49" s="22" t="s">
        <v>662</v>
      </c>
      <c r="E49" s="22"/>
      <c r="F49" s="22"/>
      <c r="G49" s="22"/>
      <c r="H49" s="22"/>
      <c r="I49" s="22"/>
      <c r="J49" s="22"/>
      <c r="K49" s="22"/>
      <c r="L49" s="22" t="s">
        <v>986</v>
      </c>
      <c r="M49" s="22"/>
      <c r="N49" s="22" t="s">
        <v>662</v>
      </c>
      <c r="O49" s="22"/>
      <c r="P49" s="22" t="s">
        <v>662</v>
      </c>
      <c r="Q49" s="22"/>
      <c r="R49" s="22"/>
      <c r="S49" s="22"/>
      <c r="T49" s="22"/>
      <c r="U49" s="22"/>
      <c r="V49" s="22"/>
      <c r="W49" s="22" t="s">
        <v>662</v>
      </c>
      <c r="X49" s="22"/>
      <c r="Y49" s="22"/>
      <c r="Z49" s="22"/>
      <c r="AA49" s="22" t="s">
        <v>662</v>
      </c>
      <c r="AB49" s="22" t="s">
        <v>662</v>
      </c>
      <c r="AC49" s="22" t="s">
        <v>662</v>
      </c>
      <c r="AD49" s="22" t="s">
        <v>662</v>
      </c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3">
        <f t="shared" si="0"/>
        <v>10</v>
      </c>
      <c r="BB49" s="23">
        <f t="shared" si="1"/>
        <v>0</v>
      </c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</row>
    <row r="50" spans="1:83" ht="13.5" customHeight="1">
      <c r="A50" s="21" t="s">
        <v>138</v>
      </c>
      <c r="B50" s="21" t="s">
        <v>987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3">
        <f t="shared" si="0"/>
        <v>0</v>
      </c>
      <c r="BB50" s="23">
        <f t="shared" si="1"/>
        <v>0</v>
      </c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</row>
    <row r="51" spans="1:83" ht="13.5" customHeight="1">
      <c r="A51" s="21" t="s">
        <v>140</v>
      </c>
      <c r="B51" s="21" t="s">
        <v>988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3">
        <f t="shared" si="0"/>
        <v>0</v>
      </c>
      <c r="BB51" s="23">
        <f t="shared" si="1"/>
        <v>0</v>
      </c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</row>
    <row r="52" spans="1:83" ht="13.5" customHeight="1">
      <c r="A52" s="21" t="s">
        <v>142</v>
      </c>
      <c r="B52" s="21" t="s">
        <v>989</v>
      </c>
      <c r="C52" s="22"/>
      <c r="D52" s="22"/>
      <c r="E52" s="22"/>
      <c r="F52" s="22"/>
      <c r="G52" s="22"/>
      <c r="H52" s="22"/>
      <c r="I52" s="22"/>
      <c r="J52" s="22" t="s">
        <v>662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3">
        <f t="shared" si="0"/>
        <v>1</v>
      </c>
      <c r="BB52" s="23">
        <f t="shared" si="1"/>
        <v>1</v>
      </c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</row>
    <row r="53" spans="1:83" ht="13.5" customHeight="1">
      <c r="A53" s="21" t="s">
        <v>144</v>
      </c>
      <c r="B53" s="21" t="s">
        <v>990</v>
      </c>
      <c r="C53" s="22" t="s">
        <v>662</v>
      </c>
      <c r="D53" s="22" t="s">
        <v>662</v>
      </c>
      <c r="E53" s="22"/>
      <c r="F53" s="22"/>
      <c r="G53" s="22"/>
      <c r="H53" s="22"/>
      <c r="I53" s="22"/>
      <c r="J53" s="22" t="s">
        <v>662</v>
      </c>
      <c r="K53" s="22" t="s">
        <v>662</v>
      </c>
      <c r="L53" s="22" t="s">
        <v>662</v>
      </c>
      <c r="M53" s="22"/>
      <c r="N53" s="22"/>
      <c r="O53" s="22" t="s">
        <v>662</v>
      </c>
      <c r="P53" s="22" t="s">
        <v>662</v>
      </c>
      <c r="Q53" s="22" t="s">
        <v>662</v>
      </c>
      <c r="R53" s="22"/>
      <c r="S53" s="22" t="s">
        <v>662</v>
      </c>
      <c r="T53" s="22" t="s">
        <v>662</v>
      </c>
      <c r="U53" s="22"/>
      <c r="V53" s="22" t="s">
        <v>659</v>
      </c>
      <c r="W53" s="22"/>
      <c r="X53" s="22" t="s">
        <v>662</v>
      </c>
      <c r="Y53" s="22"/>
      <c r="Z53" s="22"/>
      <c r="AA53" s="22"/>
      <c r="AB53" s="22" t="s">
        <v>662</v>
      </c>
      <c r="AC53" s="22" t="s">
        <v>662</v>
      </c>
      <c r="AD53" s="22" t="s">
        <v>662</v>
      </c>
      <c r="AE53" s="22" t="s">
        <v>662</v>
      </c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3">
        <f t="shared" si="0"/>
        <v>16</v>
      </c>
      <c r="BB53" s="23">
        <f t="shared" si="1"/>
        <v>0</v>
      </c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</row>
    <row r="54" spans="1:83" ht="13.5" customHeight="1">
      <c r="A54" s="21" t="s">
        <v>146</v>
      </c>
      <c r="B54" s="21" t="s">
        <v>991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3">
        <f t="shared" si="0"/>
        <v>0</v>
      </c>
      <c r="BB54" s="23">
        <f t="shared" si="1"/>
        <v>0</v>
      </c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</row>
    <row r="55" spans="1:83" ht="13.5" customHeight="1">
      <c r="A55" s="21" t="s">
        <v>148</v>
      </c>
      <c r="B55" s="21" t="s">
        <v>992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3">
        <f t="shared" si="0"/>
        <v>0</v>
      </c>
      <c r="BB55" s="23">
        <f t="shared" si="1"/>
        <v>0</v>
      </c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</row>
    <row r="56" spans="1:83" ht="13.5" customHeight="1">
      <c r="A56" s="21" t="s">
        <v>150</v>
      </c>
      <c r="B56" s="21" t="s">
        <v>993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3">
        <f t="shared" si="0"/>
        <v>0</v>
      </c>
      <c r="BB56" s="23">
        <f t="shared" si="1"/>
        <v>0</v>
      </c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</row>
    <row r="57" spans="1:83" ht="13.5" customHeight="1">
      <c r="A57" s="21" t="s">
        <v>152</v>
      </c>
      <c r="B57" s="21" t="s">
        <v>994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3">
        <f t="shared" si="0"/>
        <v>0</v>
      </c>
      <c r="BB57" s="23">
        <f t="shared" si="1"/>
        <v>0</v>
      </c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</row>
    <row r="58" spans="1:83" ht="13.5" customHeight="1">
      <c r="A58" s="21" t="s">
        <v>154</v>
      </c>
      <c r="B58" s="21" t="s">
        <v>995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3">
        <f t="shared" si="0"/>
        <v>0</v>
      </c>
      <c r="BB58" s="23">
        <f t="shared" si="1"/>
        <v>0</v>
      </c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</row>
    <row r="59" spans="1:83" ht="13.5" customHeight="1">
      <c r="A59" s="21" t="s">
        <v>156</v>
      </c>
      <c r="B59" s="21" t="s">
        <v>996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3">
        <f t="shared" si="0"/>
        <v>0</v>
      </c>
      <c r="BB59" s="23">
        <f t="shared" si="1"/>
        <v>0</v>
      </c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</row>
    <row r="60" spans="1:83" ht="13.5" customHeight="1">
      <c r="A60" s="21" t="s">
        <v>158</v>
      </c>
      <c r="B60" s="21" t="s">
        <v>997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3">
        <f t="shared" si="0"/>
        <v>0</v>
      </c>
      <c r="BB60" s="23">
        <f t="shared" si="1"/>
        <v>0</v>
      </c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</row>
    <row r="61" spans="1:83" ht="13.5" customHeight="1">
      <c r="A61" s="21" t="s">
        <v>160</v>
      </c>
      <c r="B61" s="21" t="s">
        <v>998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3">
        <f t="shared" si="0"/>
        <v>0</v>
      </c>
      <c r="BB61" s="23">
        <f t="shared" si="1"/>
        <v>0</v>
      </c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</row>
    <row r="62" spans="1:83" ht="13.5" customHeight="1">
      <c r="A62" s="21" t="s">
        <v>162</v>
      </c>
      <c r="B62" s="21" t="s">
        <v>999</v>
      </c>
      <c r="C62" s="22" t="s">
        <v>662</v>
      </c>
      <c r="D62" s="22" t="s">
        <v>662</v>
      </c>
      <c r="E62" s="22"/>
      <c r="F62" s="22"/>
      <c r="G62" s="22"/>
      <c r="H62" s="22"/>
      <c r="I62" s="22"/>
      <c r="J62" s="22"/>
      <c r="K62" s="22" t="s">
        <v>662</v>
      </c>
      <c r="L62" s="22" t="s">
        <v>662</v>
      </c>
      <c r="M62" s="22"/>
      <c r="N62" s="22"/>
      <c r="O62" s="22" t="s">
        <v>662</v>
      </c>
      <c r="P62" s="22" t="s">
        <v>662</v>
      </c>
      <c r="Q62" s="22" t="s">
        <v>662</v>
      </c>
      <c r="R62" s="22"/>
      <c r="S62" s="22" t="s">
        <v>662</v>
      </c>
      <c r="T62" s="22" t="s">
        <v>662</v>
      </c>
      <c r="U62" s="22" t="s">
        <v>662</v>
      </c>
      <c r="V62" s="22" t="s">
        <v>662</v>
      </c>
      <c r="W62" s="22" t="s">
        <v>662</v>
      </c>
      <c r="X62" s="22" t="s">
        <v>662</v>
      </c>
      <c r="Y62" s="22"/>
      <c r="Z62" s="22"/>
      <c r="AA62" s="22" t="s">
        <v>662</v>
      </c>
      <c r="AB62" s="22" t="s">
        <v>662</v>
      </c>
      <c r="AC62" s="22" t="s">
        <v>662</v>
      </c>
      <c r="AD62" s="22" t="s">
        <v>662</v>
      </c>
      <c r="AE62" s="22" t="s">
        <v>662</v>
      </c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3">
        <f t="shared" si="0"/>
        <v>18</v>
      </c>
      <c r="BB62" s="23">
        <f t="shared" si="1"/>
        <v>0</v>
      </c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</row>
    <row r="63" spans="1:83" ht="13.5" customHeight="1">
      <c r="A63" s="21" t="s">
        <v>164</v>
      </c>
      <c r="B63" s="21" t="s">
        <v>1000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3">
        <f t="shared" si="0"/>
        <v>0</v>
      </c>
      <c r="BB63" s="23">
        <f t="shared" si="1"/>
        <v>0</v>
      </c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</row>
    <row r="64" spans="1:83" ht="13.5" customHeight="1">
      <c r="A64" s="21" t="s">
        <v>166</v>
      </c>
      <c r="B64" s="21" t="s">
        <v>1001</v>
      </c>
      <c r="C64" s="22"/>
      <c r="D64" s="22"/>
      <c r="E64" s="22"/>
      <c r="F64" s="22"/>
      <c r="G64" s="22"/>
      <c r="H64" s="22"/>
      <c r="I64" s="22"/>
      <c r="J64" s="22"/>
      <c r="K64" s="22"/>
      <c r="L64" s="22" t="s">
        <v>662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3">
        <f t="shared" si="0"/>
        <v>1</v>
      </c>
      <c r="BB64" s="23">
        <f t="shared" si="1"/>
        <v>1</v>
      </c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</row>
    <row r="65" spans="1:83" ht="13.5" customHeight="1">
      <c r="A65" s="21" t="s">
        <v>168</v>
      </c>
      <c r="B65" s="21" t="s">
        <v>1002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3">
        <f t="shared" si="0"/>
        <v>0</v>
      </c>
      <c r="BB65" s="23">
        <f t="shared" si="1"/>
        <v>0</v>
      </c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</row>
    <row r="66" spans="1:83" ht="13.5" customHeight="1">
      <c r="A66" s="21" t="s">
        <v>170</v>
      </c>
      <c r="B66" s="21" t="s">
        <v>1003</v>
      </c>
      <c r="C66" s="22"/>
      <c r="D66" s="22"/>
      <c r="E66" s="22"/>
      <c r="F66" s="22"/>
      <c r="G66" s="22"/>
      <c r="H66" s="22"/>
      <c r="I66" s="22"/>
      <c r="J66" s="22" t="s">
        <v>662</v>
      </c>
      <c r="K66" s="22"/>
      <c r="L66" s="22" t="s">
        <v>662</v>
      </c>
      <c r="M66" s="22"/>
      <c r="N66" s="22"/>
      <c r="O66" s="22" t="s">
        <v>662</v>
      </c>
      <c r="P66" s="22"/>
      <c r="Q66" s="22" t="s">
        <v>662</v>
      </c>
      <c r="R66" s="22"/>
      <c r="S66" s="22" t="s">
        <v>662</v>
      </c>
      <c r="T66" s="22" t="s">
        <v>662</v>
      </c>
      <c r="U66" s="22"/>
      <c r="V66" s="22"/>
      <c r="W66" s="22"/>
      <c r="X66" s="22"/>
      <c r="Y66" s="22"/>
      <c r="Z66" s="22" t="s">
        <v>662</v>
      </c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3">
        <f t="shared" si="0"/>
        <v>7</v>
      </c>
      <c r="BB66" s="23">
        <f t="shared" si="1"/>
        <v>0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</row>
    <row r="67" spans="1:83" ht="13.5" customHeight="1">
      <c r="A67" s="21" t="s">
        <v>172</v>
      </c>
      <c r="B67" s="21" t="s">
        <v>1004</v>
      </c>
      <c r="C67" s="22" t="s">
        <v>662</v>
      </c>
      <c r="D67" s="22" t="s">
        <v>662</v>
      </c>
      <c r="E67" s="22"/>
      <c r="F67" s="22"/>
      <c r="G67" s="22" t="s">
        <v>662</v>
      </c>
      <c r="H67" s="22"/>
      <c r="I67" s="22" t="s">
        <v>662</v>
      </c>
      <c r="J67" s="22" t="s">
        <v>662</v>
      </c>
      <c r="K67" s="22"/>
      <c r="L67" s="22" t="s">
        <v>662</v>
      </c>
      <c r="M67" s="22"/>
      <c r="N67" s="22"/>
      <c r="O67" s="22" t="s">
        <v>662</v>
      </c>
      <c r="P67" s="22"/>
      <c r="Q67" s="22" t="s">
        <v>662</v>
      </c>
      <c r="R67" s="22"/>
      <c r="S67" s="22" t="s">
        <v>662</v>
      </c>
      <c r="T67" s="22" t="s">
        <v>662</v>
      </c>
      <c r="U67" s="22" t="s">
        <v>662</v>
      </c>
      <c r="V67" s="22"/>
      <c r="W67" s="22" t="s">
        <v>662</v>
      </c>
      <c r="X67" s="22" t="s">
        <v>662</v>
      </c>
      <c r="Y67" s="22"/>
      <c r="Z67" s="22" t="s">
        <v>662</v>
      </c>
      <c r="AA67" s="22"/>
      <c r="AB67" s="22" t="s">
        <v>662</v>
      </c>
      <c r="AC67" s="22"/>
      <c r="AD67" s="22" t="s">
        <v>662</v>
      </c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3">
        <f t="shared" si="0"/>
        <v>16</v>
      </c>
      <c r="BB67" s="23">
        <f t="shared" si="1"/>
        <v>0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</row>
    <row r="68" spans="1:83" ht="13.5" customHeight="1">
      <c r="A68" s="21" t="s">
        <v>174</v>
      </c>
      <c r="B68" s="21" t="s">
        <v>1005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3">
        <f t="shared" si="0"/>
        <v>0</v>
      </c>
      <c r="BB68" s="23">
        <f t="shared" si="1"/>
        <v>0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</row>
    <row r="69" spans="1:83" ht="13.5" customHeight="1">
      <c r="A69" s="21" t="s">
        <v>176</v>
      </c>
      <c r="B69" s="21" t="s">
        <v>1006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3">
        <f t="shared" ref="BA69:BA132" si="2">COUNTIF(C69:AZ69,"&lt;&gt;")</f>
        <v>0</v>
      </c>
      <c r="BB69" s="23">
        <f t="shared" ref="BB69:BB132" si="3">IF(BA69=1,1,0)</f>
        <v>0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</row>
    <row r="70" spans="1:83" ht="13.5" customHeight="1">
      <c r="A70" s="21" t="s">
        <v>178</v>
      </c>
      <c r="B70" s="21" t="s">
        <v>1007</v>
      </c>
      <c r="C70" s="22" t="s">
        <v>662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 t="s">
        <v>662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 t="s">
        <v>662</v>
      </c>
      <c r="AC70" s="22"/>
      <c r="AD70" s="22" t="s">
        <v>662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3">
        <f t="shared" si="2"/>
        <v>4</v>
      </c>
      <c r="BB70" s="23">
        <f t="shared" si="3"/>
        <v>0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</row>
    <row r="71" spans="1:83" ht="13.5" customHeight="1">
      <c r="A71" s="21" t="s">
        <v>180</v>
      </c>
      <c r="B71" s="21" t="s">
        <v>1008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3">
        <f t="shared" si="2"/>
        <v>0</v>
      </c>
      <c r="BB71" s="23">
        <f t="shared" si="3"/>
        <v>0</v>
      </c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</row>
    <row r="72" spans="1:83" ht="13.5" customHeight="1">
      <c r="A72" s="21" t="s">
        <v>182</v>
      </c>
      <c r="B72" s="21" t="s">
        <v>1009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3">
        <f t="shared" si="2"/>
        <v>0</v>
      </c>
      <c r="BB72" s="23">
        <f t="shared" si="3"/>
        <v>0</v>
      </c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</row>
    <row r="73" spans="1:83" ht="13.5" customHeight="1">
      <c r="A73" s="21" t="s">
        <v>184</v>
      </c>
      <c r="B73" s="21" t="s">
        <v>1010</v>
      </c>
      <c r="C73" s="22" t="s">
        <v>662</v>
      </c>
      <c r="D73" s="22" t="s">
        <v>662</v>
      </c>
      <c r="E73" s="22"/>
      <c r="F73" s="22"/>
      <c r="G73" s="22"/>
      <c r="H73" s="22"/>
      <c r="I73" s="22" t="s">
        <v>662</v>
      </c>
      <c r="J73" s="22" t="s">
        <v>662</v>
      </c>
      <c r="K73" s="22" t="s">
        <v>662</v>
      </c>
      <c r="L73" s="22"/>
      <c r="M73" s="22"/>
      <c r="N73" s="22" t="s">
        <v>662</v>
      </c>
      <c r="O73" s="22" t="s">
        <v>662</v>
      </c>
      <c r="P73" s="22" t="s">
        <v>662</v>
      </c>
      <c r="Q73" s="22"/>
      <c r="R73" s="22"/>
      <c r="S73" s="22" t="s">
        <v>662</v>
      </c>
      <c r="T73" s="22" t="s">
        <v>662</v>
      </c>
      <c r="U73" s="22" t="s">
        <v>662</v>
      </c>
      <c r="V73" s="22"/>
      <c r="W73" s="22" t="s">
        <v>662</v>
      </c>
      <c r="X73" s="22"/>
      <c r="Y73" s="22"/>
      <c r="Z73" s="22" t="s">
        <v>662</v>
      </c>
      <c r="AA73" s="22"/>
      <c r="AB73" s="22" t="s">
        <v>662</v>
      </c>
      <c r="AC73" s="22" t="s">
        <v>662</v>
      </c>
      <c r="AD73" s="22" t="s">
        <v>662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3">
        <f t="shared" si="2"/>
        <v>16</v>
      </c>
      <c r="BB73" s="23">
        <f t="shared" si="3"/>
        <v>0</v>
      </c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</row>
    <row r="74" spans="1:83" ht="13.5" customHeight="1">
      <c r="A74" s="21" t="s">
        <v>186</v>
      </c>
      <c r="B74" s="21" t="s">
        <v>1011</v>
      </c>
      <c r="C74" s="22" t="s">
        <v>662</v>
      </c>
      <c r="D74" s="22" t="s">
        <v>662</v>
      </c>
      <c r="E74" s="22"/>
      <c r="F74" s="22"/>
      <c r="G74" s="22"/>
      <c r="H74" s="22"/>
      <c r="I74" s="22"/>
      <c r="J74" s="22" t="s">
        <v>662</v>
      </c>
      <c r="K74" s="22" t="s">
        <v>662</v>
      </c>
      <c r="L74" s="22"/>
      <c r="M74" s="22"/>
      <c r="N74" s="22"/>
      <c r="O74" s="22"/>
      <c r="P74" s="22"/>
      <c r="Q74" s="22"/>
      <c r="R74" s="22"/>
      <c r="S74" s="22" t="s">
        <v>662</v>
      </c>
      <c r="T74" s="22" t="s">
        <v>662</v>
      </c>
      <c r="U74" s="22"/>
      <c r="V74" s="22"/>
      <c r="W74" s="22"/>
      <c r="X74" s="22"/>
      <c r="Y74" s="22"/>
      <c r="Z74" s="22" t="s">
        <v>662</v>
      </c>
      <c r="AA74" s="22"/>
      <c r="AB74" s="22"/>
      <c r="AC74" s="22"/>
      <c r="AD74" s="22" t="s">
        <v>662</v>
      </c>
      <c r="AE74" s="22" t="s">
        <v>662</v>
      </c>
      <c r="AF74" s="22"/>
      <c r="AG74" s="22" t="s">
        <v>662</v>
      </c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3">
        <f t="shared" si="2"/>
        <v>10</v>
      </c>
      <c r="BB74" s="23">
        <f t="shared" si="3"/>
        <v>0</v>
      </c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</row>
    <row r="75" spans="1:83" ht="13.5" customHeight="1">
      <c r="A75" s="21" t="s">
        <v>188</v>
      </c>
      <c r="B75" s="21" t="s">
        <v>1012</v>
      </c>
      <c r="C75" s="22"/>
      <c r="D75" s="22"/>
      <c r="E75" s="22"/>
      <c r="F75" s="22" t="s">
        <v>662</v>
      </c>
      <c r="G75" s="22" t="s">
        <v>662</v>
      </c>
      <c r="H75" s="22"/>
      <c r="I75" s="22"/>
      <c r="J75" s="22" t="s">
        <v>662</v>
      </c>
      <c r="K75" s="22"/>
      <c r="L75" s="22"/>
      <c r="M75" s="22"/>
      <c r="N75" s="22"/>
      <c r="O75" s="22"/>
      <c r="P75" s="22" t="s">
        <v>662</v>
      </c>
      <c r="Q75" s="22"/>
      <c r="R75" s="22"/>
      <c r="S75" s="22"/>
      <c r="T75" s="22"/>
      <c r="U75" s="22"/>
      <c r="V75" s="22"/>
      <c r="W75" s="22" t="s">
        <v>662</v>
      </c>
      <c r="X75" s="22"/>
      <c r="Y75" s="22"/>
      <c r="Z75" s="22" t="s">
        <v>662</v>
      </c>
      <c r="AA75" s="22" t="s">
        <v>662</v>
      </c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3">
        <f t="shared" si="2"/>
        <v>7</v>
      </c>
      <c r="BB75" s="23">
        <f t="shared" si="3"/>
        <v>0</v>
      </c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</row>
    <row r="76" spans="1:83" ht="13.5" customHeight="1">
      <c r="A76" s="21" t="s">
        <v>190</v>
      </c>
      <c r="B76" s="21" t="s">
        <v>1013</v>
      </c>
      <c r="C76" s="22"/>
      <c r="D76" s="22"/>
      <c r="E76" s="22"/>
      <c r="F76" s="22"/>
      <c r="G76" s="22"/>
      <c r="H76" s="22" t="s">
        <v>662</v>
      </c>
      <c r="I76" s="22"/>
      <c r="J76" s="22"/>
      <c r="K76" s="22"/>
      <c r="L76" s="22"/>
      <c r="M76" s="22"/>
      <c r="N76" s="22"/>
      <c r="O76" s="22"/>
      <c r="P76" s="22" t="s">
        <v>662</v>
      </c>
      <c r="Q76" s="22"/>
      <c r="R76" s="22"/>
      <c r="S76" s="22"/>
      <c r="T76" s="22"/>
      <c r="U76" s="22" t="s">
        <v>662</v>
      </c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3">
        <f t="shared" si="2"/>
        <v>3</v>
      </c>
      <c r="BB76" s="23">
        <f t="shared" si="3"/>
        <v>0</v>
      </c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</row>
    <row r="77" spans="1:83" ht="13.5" customHeight="1">
      <c r="A77" s="21" t="s">
        <v>192</v>
      </c>
      <c r="B77" s="21" t="s">
        <v>1014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3">
        <f t="shared" si="2"/>
        <v>0</v>
      </c>
      <c r="BB77" s="23">
        <f t="shared" si="3"/>
        <v>0</v>
      </c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</row>
    <row r="78" spans="1:83" ht="13.5" customHeight="1">
      <c r="A78" s="21" t="s">
        <v>194</v>
      </c>
      <c r="B78" s="21" t="s">
        <v>1015</v>
      </c>
      <c r="C78" s="22"/>
      <c r="D78" s="22"/>
      <c r="E78" s="22" t="s">
        <v>662</v>
      </c>
      <c r="F78" s="22" t="s">
        <v>662</v>
      </c>
      <c r="G78" s="22"/>
      <c r="H78" s="22"/>
      <c r="I78" s="22"/>
      <c r="J78" s="22" t="s">
        <v>662</v>
      </c>
      <c r="K78" s="22"/>
      <c r="L78" s="22" t="s">
        <v>662</v>
      </c>
      <c r="M78" s="22"/>
      <c r="N78" s="22" t="s">
        <v>662</v>
      </c>
      <c r="O78" s="22"/>
      <c r="P78" s="22" t="s">
        <v>662</v>
      </c>
      <c r="Q78" s="22"/>
      <c r="R78" s="22"/>
      <c r="S78" s="22" t="s">
        <v>662</v>
      </c>
      <c r="T78" s="22" t="s">
        <v>662</v>
      </c>
      <c r="U78" s="22" t="s">
        <v>662</v>
      </c>
      <c r="V78" s="22"/>
      <c r="W78" s="22"/>
      <c r="X78" s="22" t="s">
        <v>662</v>
      </c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3">
        <f t="shared" si="2"/>
        <v>10</v>
      </c>
      <c r="BB78" s="23">
        <f t="shared" si="3"/>
        <v>0</v>
      </c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</row>
    <row r="79" spans="1:83" ht="13.5" customHeight="1">
      <c r="A79" s="21" t="s">
        <v>195</v>
      </c>
      <c r="B79" s="21" t="s">
        <v>1016</v>
      </c>
      <c r="C79" s="22" t="s">
        <v>662</v>
      </c>
      <c r="D79" s="22" t="s">
        <v>662</v>
      </c>
      <c r="E79" s="22"/>
      <c r="F79" s="22" t="s">
        <v>662</v>
      </c>
      <c r="G79" s="22"/>
      <c r="H79" s="22"/>
      <c r="I79" s="22"/>
      <c r="J79" s="22" t="s">
        <v>662</v>
      </c>
      <c r="K79" s="22"/>
      <c r="L79" s="22" t="s">
        <v>662</v>
      </c>
      <c r="M79" s="22"/>
      <c r="N79" s="22" t="s">
        <v>662</v>
      </c>
      <c r="O79" s="22" t="s">
        <v>662</v>
      </c>
      <c r="P79" s="22" t="s">
        <v>662</v>
      </c>
      <c r="Q79" s="22"/>
      <c r="R79" s="22" t="s">
        <v>662</v>
      </c>
      <c r="S79" s="22" t="s">
        <v>662</v>
      </c>
      <c r="T79" s="22" t="s">
        <v>662</v>
      </c>
      <c r="U79" s="22" t="s">
        <v>662</v>
      </c>
      <c r="V79" s="22"/>
      <c r="W79" s="22" t="s">
        <v>662</v>
      </c>
      <c r="X79" s="22"/>
      <c r="Y79" s="22"/>
      <c r="Z79" s="22"/>
      <c r="AA79" s="22"/>
      <c r="AB79" s="22" t="s">
        <v>662</v>
      </c>
      <c r="AC79" s="22" t="s">
        <v>662</v>
      </c>
      <c r="AD79" s="22" t="s">
        <v>662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3">
        <f t="shared" si="2"/>
        <v>16</v>
      </c>
      <c r="BB79" s="23">
        <f t="shared" si="3"/>
        <v>0</v>
      </c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</row>
    <row r="80" spans="1:83" ht="13.5" customHeight="1">
      <c r="A80" s="21" t="s">
        <v>197</v>
      </c>
      <c r="B80" s="21" t="s">
        <v>1017</v>
      </c>
      <c r="C80" s="22" t="s">
        <v>662</v>
      </c>
      <c r="D80" s="22" t="s">
        <v>662</v>
      </c>
      <c r="E80" s="22"/>
      <c r="F80" s="22" t="s">
        <v>662</v>
      </c>
      <c r="G80" s="22"/>
      <c r="H80" s="22"/>
      <c r="I80" s="22" t="s">
        <v>662</v>
      </c>
      <c r="J80" s="22"/>
      <c r="K80" s="22"/>
      <c r="L80" s="22"/>
      <c r="M80" s="22"/>
      <c r="N80" s="22"/>
      <c r="O80" s="22"/>
      <c r="P80" s="22" t="s">
        <v>662</v>
      </c>
      <c r="Q80" s="22"/>
      <c r="R80" s="22" t="s">
        <v>662</v>
      </c>
      <c r="S80" s="22"/>
      <c r="T80" s="22"/>
      <c r="U80" s="22"/>
      <c r="V80" s="22"/>
      <c r="W80" s="22" t="s">
        <v>662</v>
      </c>
      <c r="X80" s="22" t="s">
        <v>662</v>
      </c>
      <c r="Y80" s="22"/>
      <c r="Z80" s="22" t="s">
        <v>662</v>
      </c>
      <c r="AA80" s="22" t="s">
        <v>662</v>
      </c>
      <c r="AB80" s="22" t="s">
        <v>662</v>
      </c>
      <c r="AC80" s="22"/>
      <c r="AD80" s="22" t="s">
        <v>662</v>
      </c>
      <c r="AE80" s="22" t="s">
        <v>662</v>
      </c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3">
        <f t="shared" si="2"/>
        <v>13</v>
      </c>
      <c r="BB80" s="23">
        <f t="shared" si="3"/>
        <v>0</v>
      </c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</row>
    <row r="81" spans="1:83" ht="13.5" customHeight="1">
      <c r="A81" s="21" t="s">
        <v>199</v>
      </c>
      <c r="B81" s="21" t="s">
        <v>1018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 t="s">
        <v>662</v>
      </c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3">
        <f t="shared" si="2"/>
        <v>1</v>
      </c>
      <c r="BB81" s="23">
        <f t="shared" si="3"/>
        <v>1</v>
      </c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</row>
    <row r="82" spans="1:83" ht="13.5" customHeight="1">
      <c r="A82" s="21" t="s">
        <v>201</v>
      </c>
      <c r="B82" s="21" t="s">
        <v>1019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 t="s">
        <v>662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3">
        <f t="shared" si="2"/>
        <v>1</v>
      </c>
      <c r="BB82" s="23">
        <f t="shared" si="3"/>
        <v>1</v>
      </c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</row>
    <row r="83" spans="1:83" ht="13.5" customHeight="1">
      <c r="A83" s="21" t="s">
        <v>203</v>
      </c>
      <c r="B83" s="21" t="s">
        <v>1020</v>
      </c>
      <c r="C83" s="22"/>
      <c r="D83" s="22"/>
      <c r="E83" s="22"/>
      <c r="F83" s="22"/>
      <c r="G83" s="22"/>
      <c r="H83" s="22"/>
      <c r="I83" s="22"/>
      <c r="J83" s="22" t="s">
        <v>662</v>
      </c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 t="s">
        <v>662</v>
      </c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3">
        <f t="shared" si="2"/>
        <v>2</v>
      </c>
      <c r="BB83" s="23">
        <f t="shared" si="3"/>
        <v>0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</row>
    <row r="84" spans="1:83" ht="13.5" customHeight="1">
      <c r="A84" s="21" t="s">
        <v>205</v>
      </c>
      <c r="B84" s="21" t="s">
        <v>1021</v>
      </c>
      <c r="C84" s="22" t="s">
        <v>662</v>
      </c>
      <c r="D84" s="22" t="s">
        <v>662</v>
      </c>
      <c r="E84" s="22"/>
      <c r="F84" s="22"/>
      <c r="G84" s="22" t="s">
        <v>662</v>
      </c>
      <c r="H84" s="22"/>
      <c r="I84" s="22"/>
      <c r="J84" s="22" t="s">
        <v>662</v>
      </c>
      <c r="K84" s="22"/>
      <c r="L84" s="22"/>
      <c r="M84" s="22"/>
      <c r="N84" s="22"/>
      <c r="O84" s="22"/>
      <c r="P84" s="22" t="s">
        <v>662</v>
      </c>
      <c r="Q84" s="22"/>
      <c r="R84" s="22" t="s">
        <v>662</v>
      </c>
      <c r="S84" s="22" t="s">
        <v>662</v>
      </c>
      <c r="T84" s="22" t="s">
        <v>662</v>
      </c>
      <c r="U84" s="22" t="s">
        <v>662</v>
      </c>
      <c r="V84" s="22"/>
      <c r="W84" s="22" t="s">
        <v>662</v>
      </c>
      <c r="X84" s="22"/>
      <c r="Y84" s="22"/>
      <c r="Z84" s="22" t="s">
        <v>662</v>
      </c>
      <c r="AA84" s="22" t="s">
        <v>662</v>
      </c>
      <c r="AB84" s="22" t="s">
        <v>662</v>
      </c>
      <c r="AC84" s="22"/>
      <c r="AD84" s="22" t="s">
        <v>662</v>
      </c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3">
        <f t="shared" si="2"/>
        <v>14</v>
      </c>
      <c r="BB84" s="23">
        <f t="shared" si="3"/>
        <v>0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</row>
    <row r="85" spans="1:83" ht="13.5" customHeight="1">
      <c r="A85" s="21" t="s">
        <v>207</v>
      </c>
      <c r="B85" s="21" t="s">
        <v>1022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3">
        <f t="shared" si="2"/>
        <v>0</v>
      </c>
      <c r="BB85" s="23">
        <f t="shared" si="3"/>
        <v>0</v>
      </c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</row>
    <row r="86" spans="1:83" ht="13.5" customHeight="1">
      <c r="A86" s="21" t="s">
        <v>209</v>
      </c>
      <c r="B86" s="21" t="s">
        <v>1023</v>
      </c>
      <c r="C86" s="22"/>
      <c r="D86" s="22"/>
      <c r="E86" s="22"/>
      <c r="F86" s="22" t="s">
        <v>662</v>
      </c>
      <c r="G86" s="22"/>
      <c r="H86" s="22"/>
      <c r="I86" s="22"/>
      <c r="J86" s="22"/>
      <c r="K86" s="22"/>
      <c r="L86" s="22"/>
      <c r="M86" s="22"/>
      <c r="N86" s="22" t="s">
        <v>662</v>
      </c>
      <c r="O86" s="22"/>
      <c r="P86" s="22" t="s">
        <v>662</v>
      </c>
      <c r="Q86" s="22"/>
      <c r="R86" s="22"/>
      <c r="S86" s="22" t="s">
        <v>662</v>
      </c>
      <c r="T86" s="22" t="s">
        <v>662</v>
      </c>
      <c r="U86" s="22" t="s">
        <v>662</v>
      </c>
      <c r="V86" s="22"/>
      <c r="W86" s="22" t="s">
        <v>662</v>
      </c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3">
        <f t="shared" si="2"/>
        <v>7</v>
      </c>
      <c r="BB86" s="23">
        <f t="shared" si="3"/>
        <v>0</v>
      </c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</row>
    <row r="87" spans="1:83" ht="13.5" customHeight="1">
      <c r="A87" s="21" t="s">
        <v>211</v>
      </c>
      <c r="B87" s="21" t="s">
        <v>1024</v>
      </c>
      <c r="C87" s="22"/>
      <c r="D87" s="22" t="s">
        <v>662</v>
      </c>
      <c r="E87" s="22"/>
      <c r="F87" s="22" t="s">
        <v>662</v>
      </c>
      <c r="G87" s="22"/>
      <c r="H87" s="22"/>
      <c r="I87" s="22"/>
      <c r="J87" s="22"/>
      <c r="K87" s="22"/>
      <c r="L87" s="22" t="s">
        <v>662</v>
      </c>
      <c r="M87" s="22"/>
      <c r="N87" s="22"/>
      <c r="O87" s="22"/>
      <c r="P87" s="22"/>
      <c r="Q87" s="22"/>
      <c r="R87" s="22"/>
      <c r="S87" s="22" t="s">
        <v>662</v>
      </c>
      <c r="T87" s="22" t="s">
        <v>662</v>
      </c>
      <c r="U87" s="22" t="s">
        <v>662</v>
      </c>
      <c r="V87" s="22"/>
      <c r="W87" s="22" t="s">
        <v>662</v>
      </c>
      <c r="X87" s="22"/>
      <c r="Y87" s="22"/>
      <c r="Z87" s="22"/>
      <c r="AA87" s="22" t="s">
        <v>662</v>
      </c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3">
        <f t="shared" si="2"/>
        <v>8</v>
      </c>
      <c r="BB87" s="23">
        <f t="shared" si="3"/>
        <v>0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</row>
    <row r="88" spans="1:83" ht="13.5" customHeight="1">
      <c r="A88" s="21" t="s">
        <v>213</v>
      </c>
      <c r="B88" s="21" t="s">
        <v>1025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3">
        <f t="shared" si="2"/>
        <v>0</v>
      </c>
      <c r="BB88" s="23">
        <f t="shared" si="3"/>
        <v>0</v>
      </c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</row>
    <row r="89" spans="1:83" ht="13.5" customHeight="1">
      <c r="A89" s="21" t="s">
        <v>215</v>
      </c>
      <c r="B89" s="21" t="s">
        <v>1026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 t="s">
        <v>662</v>
      </c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3">
        <f t="shared" si="2"/>
        <v>1</v>
      </c>
      <c r="BB89" s="23">
        <f t="shared" si="3"/>
        <v>1</v>
      </c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</row>
    <row r="90" spans="1:83" ht="13.5" customHeight="1">
      <c r="A90" s="21" t="s">
        <v>217</v>
      </c>
      <c r="B90" s="21" t="s">
        <v>1027</v>
      </c>
      <c r="C90" s="22"/>
      <c r="D90" s="22"/>
      <c r="E90" s="22"/>
      <c r="F90" s="22"/>
      <c r="G90" s="22"/>
      <c r="H90" s="22"/>
      <c r="I90" s="22"/>
      <c r="J90" s="22"/>
      <c r="K90" s="22"/>
      <c r="L90" s="22" t="s">
        <v>662</v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3">
        <f t="shared" si="2"/>
        <v>1</v>
      </c>
      <c r="BB90" s="23">
        <f t="shared" si="3"/>
        <v>1</v>
      </c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</row>
    <row r="91" spans="1:83" ht="13.5" customHeight="1">
      <c r="A91" s="21" t="s">
        <v>219</v>
      </c>
      <c r="B91" s="21" t="s">
        <v>1028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3">
        <f t="shared" si="2"/>
        <v>0</v>
      </c>
      <c r="BB91" s="23">
        <f t="shared" si="3"/>
        <v>0</v>
      </c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</row>
    <row r="92" spans="1:83" ht="13.5" customHeight="1">
      <c r="A92" s="21" t="s">
        <v>221</v>
      </c>
      <c r="B92" s="21" t="s">
        <v>1029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3">
        <f t="shared" si="2"/>
        <v>0</v>
      </c>
      <c r="BB92" s="23">
        <f t="shared" si="3"/>
        <v>0</v>
      </c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</row>
    <row r="93" spans="1:83" ht="13.5" customHeight="1">
      <c r="A93" s="21" t="s">
        <v>223</v>
      </c>
      <c r="B93" s="21" t="s">
        <v>1030</v>
      </c>
      <c r="C93" s="22" t="s">
        <v>662</v>
      </c>
      <c r="D93" s="22"/>
      <c r="E93" s="22"/>
      <c r="F93" s="22"/>
      <c r="G93" s="22"/>
      <c r="H93" s="22"/>
      <c r="I93" s="22"/>
      <c r="J93" s="22" t="s">
        <v>662</v>
      </c>
      <c r="K93" s="22"/>
      <c r="L93" s="22" t="s">
        <v>662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 t="s">
        <v>662</v>
      </c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3">
        <f t="shared" si="2"/>
        <v>4</v>
      </c>
      <c r="BB93" s="23">
        <f t="shared" si="3"/>
        <v>0</v>
      </c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</row>
    <row r="94" spans="1:83" ht="13.5" customHeight="1">
      <c r="A94" s="21" t="s">
        <v>225</v>
      </c>
      <c r="B94" s="21" t="s">
        <v>1031</v>
      </c>
      <c r="C94" s="22"/>
      <c r="D94" s="22" t="s">
        <v>662</v>
      </c>
      <c r="E94" s="22"/>
      <c r="F94" s="22"/>
      <c r="G94" s="22"/>
      <c r="H94" s="22"/>
      <c r="I94" s="22"/>
      <c r="J94" s="22" t="s">
        <v>662</v>
      </c>
      <c r="K94" s="22"/>
      <c r="L94" s="22" t="s">
        <v>662</v>
      </c>
      <c r="M94" s="22"/>
      <c r="N94" s="22"/>
      <c r="O94" s="22"/>
      <c r="P94" s="22"/>
      <c r="Q94" s="22" t="s">
        <v>662</v>
      </c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 t="s">
        <v>662</v>
      </c>
      <c r="AF94" s="22"/>
      <c r="AG94" s="22" t="s">
        <v>662</v>
      </c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3">
        <f t="shared" si="2"/>
        <v>6</v>
      </c>
      <c r="BB94" s="23">
        <f t="shared" si="3"/>
        <v>0</v>
      </c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</row>
    <row r="95" spans="1:83" ht="13.5" customHeight="1">
      <c r="A95" s="21" t="s">
        <v>227</v>
      </c>
      <c r="B95" s="21" t="s">
        <v>1032</v>
      </c>
      <c r="C95" s="22"/>
      <c r="D95" s="22" t="s">
        <v>662</v>
      </c>
      <c r="E95" s="22"/>
      <c r="F95" s="22"/>
      <c r="G95" s="22" t="s">
        <v>662</v>
      </c>
      <c r="H95" s="22"/>
      <c r="I95" s="22"/>
      <c r="J95" s="22" t="s">
        <v>662</v>
      </c>
      <c r="K95" s="22" t="s">
        <v>662</v>
      </c>
      <c r="L95" s="22" t="s">
        <v>662</v>
      </c>
      <c r="M95" s="22"/>
      <c r="N95" s="22"/>
      <c r="O95" s="22"/>
      <c r="P95" s="22"/>
      <c r="Q95" s="22"/>
      <c r="R95" s="22"/>
      <c r="S95" s="22" t="s">
        <v>662</v>
      </c>
      <c r="T95" s="22" t="s">
        <v>662</v>
      </c>
      <c r="U95" s="22" t="s">
        <v>662</v>
      </c>
      <c r="V95" s="22"/>
      <c r="W95" s="22" t="s">
        <v>662</v>
      </c>
      <c r="X95" s="22"/>
      <c r="Y95" s="22"/>
      <c r="Z95" s="22"/>
      <c r="AA95" s="22" t="s">
        <v>662</v>
      </c>
      <c r="AB95" s="22"/>
      <c r="AC95" s="22"/>
      <c r="AD95" s="22"/>
      <c r="AE95" s="22"/>
      <c r="AF95" s="22"/>
      <c r="AG95" s="22" t="s">
        <v>662</v>
      </c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3">
        <f t="shared" si="2"/>
        <v>11</v>
      </c>
      <c r="BB95" s="23">
        <f t="shared" si="3"/>
        <v>0</v>
      </c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</row>
    <row r="96" spans="1:83" ht="13.5" customHeight="1">
      <c r="A96" s="21" t="s">
        <v>229</v>
      </c>
      <c r="B96" s="21" t="s">
        <v>1033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3">
        <f t="shared" si="2"/>
        <v>0</v>
      </c>
      <c r="BB96" s="23">
        <f t="shared" si="3"/>
        <v>0</v>
      </c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</row>
    <row r="97" spans="1:83" ht="13.5" customHeight="1">
      <c r="A97" s="21" t="s">
        <v>231</v>
      </c>
      <c r="B97" s="21" t="s">
        <v>1034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3">
        <f t="shared" si="2"/>
        <v>0</v>
      </c>
      <c r="BB97" s="23">
        <f t="shared" si="3"/>
        <v>0</v>
      </c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</row>
    <row r="98" spans="1:83" ht="13.5" customHeight="1">
      <c r="A98" s="21" t="s">
        <v>233</v>
      </c>
      <c r="B98" s="21" t="s">
        <v>1035</v>
      </c>
      <c r="C98" s="22"/>
      <c r="D98" s="22"/>
      <c r="E98" s="22"/>
      <c r="F98" s="22"/>
      <c r="G98" s="22"/>
      <c r="H98" s="22"/>
      <c r="I98" s="22"/>
      <c r="J98" s="22" t="s">
        <v>662</v>
      </c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3">
        <f t="shared" si="2"/>
        <v>1</v>
      </c>
      <c r="BB98" s="23">
        <f t="shared" si="3"/>
        <v>1</v>
      </c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</row>
    <row r="99" spans="1:83" ht="13.5" customHeight="1">
      <c r="A99" s="21" t="s">
        <v>235</v>
      </c>
      <c r="B99" s="21" t="s">
        <v>1036</v>
      </c>
      <c r="C99" s="22"/>
      <c r="D99" s="22"/>
      <c r="E99" s="22"/>
      <c r="F99" s="22"/>
      <c r="G99" s="22"/>
      <c r="H99" s="22" t="s">
        <v>662</v>
      </c>
      <c r="I99" s="22"/>
      <c r="J99" s="22" t="s">
        <v>662</v>
      </c>
      <c r="K99" s="22"/>
      <c r="L99" s="22"/>
      <c r="M99" s="22"/>
      <c r="N99" s="22"/>
      <c r="O99" s="22" t="s">
        <v>662</v>
      </c>
      <c r="P99" s="22" t="s">
        <v>662</v>
      </c>
      <c r="Q99" s="22"/>
      <c r="R99" s="22"/>
      <c r="S99" s="22" t="s">
        <v>662</v>
      </c>
      <c r="T99" s="22" t="s">
        <v>662</v>
      </c>
      <c r="U99" s="22" t="s">
        <v>662</v>
      </c>
      <c r="V99" s="22"/>
      <c r="W99" s="22" t="s">
        <v>662</v>
      </c>
      <c r="X99" s="22"/>
      <c r="Y99" s="22"/>
      <c r="Z99" s="22" t="s">
        <v>662</v>
      </c>
      <c r="AA99" s="22"/>
      <c r="AB99" s="22" t="s">
        <v>662</v>
      </c>
      <c r="AC99" s="22"/>
      <c r="AD99" s="22" t="s">
        <v>662</v>
      </c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3">
        <f t="shared" si="2"/>
        <v>11</v>
      </c>
      <c r="BB99" s="23">
        <f t="shared" si="3"/>
        <v>0</v>
      </c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</row>
    <row r="100" spans="1:83" ht="13.5" customHeight="1">
      <c r="A100" s="21" t="s">
        <v>237</v>
      </c>
      <c r="B100" s="21" t="s">
        <v>1037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3">
        <f t="shared" si="2"/>
        <v>0</v>
      </c>
      <c r="BB100" s="23">
        <f t="shared" si="3"/>
        <v>0</v>
      </c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</row>
    <row r="101" spans="1:83" ht="13.5" customHeight="1">
      <c r="A101" s="21" t="s">
        <v>239</v>
      </c>
      <c r="B101" s="21" t="s">
        <v>1038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3">
        <f t="shared" si="2"/>
        <v>0</v>
      </c>
      <c r="BB101" s="23">
        <f t="shared" si="3"/>
        <v>0</v>
      </c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</row>
    <row r="102" spans="1:83" ht="13.5" customHeight="1">
      <c r="A102" s="21" t="s">
        <v>241</v>
      </c>
      <c r="B102" s="21" t="s">
        <v>1039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 t="s">
        <v>662</v>
      </c>
      <c r="P102" s="22" t="s">
        <v>662</v>
      </c>
      <c r="Q102" s="22"/>
      <c r="R102" s="22"/>
      <c r="S102" s="22"/>
      <c r="T102" s="22"/>
      <c r="U102" s="22" t="s">
        <v>662</v>
      </c>
      <c r="V102" s="22"/>
      <c r="W102" s="22"/>
      <c r="X102" s="22"/>
      <c r="Y102" s="22"/>
      <c r="Z102" s="22"/>
      <c r="AA102" s="22" t="s">
        <v>662</v>
      </c>
      <c r="AB102" s="22" t="s">
        <v>662</v>
      </c>
      <c r="AC102" s="22"/>
      <c r="AD102" s="22" t="s">
        <v>662</v>
      </c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3">
        <f t="shared" si="2"/>
        <v>6</v>
      </c>
      <c r="BB102" s="23">
        <f t="shared" si="3"/>
        <v>0</v>
      </c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</row>
    <row r="103" spans="1:83" ht="13.5" customHeight="1">
      <c r="A103" s="21" t="s">
        <v>243</v>
      </c>
      <c r="B103" s="21" t="s">
        <v>1040</v>
      </c>
      <c r="C103" s="22"/>
      <c r="D103" s="22"/>
      <c r="E103" s="22"/>
      <c r="F103" s="22"/>
      <c r="G103" s="22"/>
      <c r="H103" s="22"/>
      <c r="I103" s="22"/>
      <c r="J103" s="22" t="s">
        <v>662</v>
      </c>
      <c r="K103" s="22"/>
      <c r="L103" s="22"/>
      <c r="M103" s="22"/>
      <c r="N103" s="22"/>
      <c r="O103" s="22"/>
      <c r="P103" s="22" t="s">
        <v>662</v>
      </c>
      <c r="Q103" s="22"/>
      <c r="R103" s="22"/>
      <c r="S103" s="22"/>
      <c r="T103" s="22"/>
      <c r="U103" s="22"/>
      <c r="V103" s="22"/>
      <c r="W103" s="22" t="s">
        <v>662</v>
      </c>
      <c r="X103" s="22"/>
      <c r="Y103" s="22"/>
      <c r="Z103" s="22"/>
      <c r="AA103" s="22"/>
      <c r="AB103" s="22" t="s">
        <v>662</v>
      </c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3">
        <f t="shared" si="2"/>
        <v>4</v>
      </c>
      <c r="BB103" s="23">
        <f t="shared" si="3"/>
        <v>0</v>
      </c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</row>
    <row r="104" spans="1:83" ht="13.5" customHeight="1">
      <c r="A104" s="21" t="s">
        <v>245</v>
      </c>
      <c r="B104" s="21" t="s">
        <v>1041</v>
      </c>
      <c r="C104" s="22"/>
      <c r="D104" s="22"/>
      <c r="E104" s="22"/>
      <c r="F104" s="22"/>
      <c r="G104" s="22"/>
      <c r="H104" s="22"/>
      <c r="I104" s="22" t="s">
        <v>662</v>
      </c>
      <c r="J104" s="22" t="s">
        <v>662</v>
      </c>
      <c r="K104" s="22" t="s">
        <v>662</v>
      </c>
      <c r="L104" s="22"/>
      <c r="M104" s="22"/>
      <c r="N104" s="22"/>
      <c r="O104" s="22"/>
      <c r="P104" s="22"/>
      <c r="Q104" s="22" t="s">
        <v>662</v>
      </c>
      <c r="R104" s="22"/>
      <c r="S104" s="22" t="s">
        <v>662</v>
      </c>
      <c r="T104" s="22" t="s">
        <v>662</v>
      </c>
      <c r="U104" s="22"/>
      <c r="V104" s="22"/>
      <c r="W104" s="22"/>
      <c r="X104" s="22"/>
      <c r="Y104" s="22"/>
      <c r="Z104" s="22" t="s">
        <v>662</v>
      </c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3">
        <f t="shared" si="2"/>
        <v>7</v>
      </c>
      <c r="BB104" s="23">
        <f t="shared" si="3"/>
        <v>0</v>
      </c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</row>
    <row r="105" spans="1:83" ht="13.5" customHeight="1">
      <c r="A105" s="21" t="s">
        <v>247</v>
      </c>
      <c r="B105" s="21" t="s">
        <v>1042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 t="s">
        <v>662</v>
      </c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3">
        <f t="shared" si="2"/>
        <v>1</v>
      </c>
      <c r="BB105" s="23">
        <f t="shared" si="3"/>
        <v>1</v>
      </c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</row>
    <row r="106" spans="1:83" ht="13.5" customHeight="1">
      <c r="A106" s="21" t="s">
        <v>249</v>
      </c>
      <c r="B106" s="21" t="s">
        <v>1043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 t="s">
        <v>662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3">
        <f t="shared" si="2"/>
        <v>1</v>
      </c>
      <c r="BB106" s="23">
        <f t="shared" si="3"/>
        <v>1</v>
      </c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</row>
    <row r="107" spans="1:83" ht="13.5" customHeight="1">
      <c r="A107" s="21" t="s">
        <v>45</v>
      </c>
      <c r="B107" s="21" t="s">
        <v>1044</v>
      </c>
      <c r="C107" s="22"/>
      <c r="D107" s="22"/>
      <c r="E107" s="22"/>
      <c r="F107" s="22"/>
      <c r="G107" s="22"/>
      <c r="H107" s="22"/>
      <c r="I107" s="22"/>
      <c r="J107" s="22" t="s">
        <v>662</v>
      </c>
      <c r="K107" s="22"/>
      <c r="L107" s="22"/>
      <c r="M107" s="22"/>
      <c r="N107" s="22"/>
      <c r="O107" s="22" t="s">
        <v>662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3">
        <f t="shared" si="2"/>
        <v>2</v>
      </c>
      <c r="BB107" s="23">
        <f t="shared" si="3"/>
        <v>0</v>
      </c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</row>
    <row r="108" spans="1:83" ht="13.5" customHeight="1">
      <c r="A108" s="21" t="s">
        <v>252</v>
      </c>
      <c r="B108" s="21" t="s">
        <v>1045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3">
        <f t="shared" si="2"/>
        <v>0</v>
      </c>
      <c r="BB108" s="23">
        <f t="shared" si="3"/>
        <v>0</v>
      </c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</row>
    <row r="109" spans="1:83" ht="13.5" customHeight="1">
      <c r="A109" s="21" t="s">
        <v>254</v>
      </c>
      <c r="B109" s="21" t="s">
        <v>1046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3">
        <f t="shared" si="2"/>
        <v>0</v>
      </c>
      <c r="BB109" s="23">
        <f t="shared" si="3"/>
        <v>0</v>
      </c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</row>
    <row r="110" spans="1:83" ht="13.5" customHeight="1">
      <c r="A110" s="21" t="s">
        <v>256</v>
      </c>
      <c r="B110" s="21" t="s">
        <v>1047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3">
        <f t="shared" si="2"/>
        <v>0</v>
      </c>
      <c r="BB110" s="23">
        <f t="shared" si="3"/>
        <v>0</v>
      </c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</row>
    <row r="111" spans="1:83" ht="13.5" customHeight="1">
      <c r="A111" s="21" t="s">
        <v>258</v>
      </c>
      <c r="B111" s="21" t="s">
        <v>1048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 t="s">
        <v>662</v>
      </c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3">
        <f t="shared" si="2"/>
        <v>1</v>
      </c>
      <c r="BB111" s="23">
        <f t="shared" si="3"/>
        <v>1</v>
      </c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</row>
    <row r="112" spans="1:83" ht="13.5" customHeight="1">
      <c r="A112" s="21" t="s">
        <v>260</v>
      </c>
      <c r="B112" s="21" t="s">
        <v>1049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 t="s">
        <v>662</v>
      </c>
      <c r="O112" s="22" t="s">
        <v>662</v>
      </c>
      <c r="P112" s="22" t="s">
        <v>662</v>
      </c>
      <c r="Q112" s="22"/>
      <c r="R112" s="22"/>
      <c r="S112" s="22" t="s">
        <v>662</v>
      </c>
      <c r="T112" s="22" t="s">
        <v>662</v>
      </c>
      <c r="U112" s="22" t="s">
        <v>662</v>
      </c>
      <c r="V112" s="22"/>
      <c r="W112" s="22"/>
      <c r="X112" s="22"/>
      <c r="Y112" s="22"/>
      <c r="Z112" s="22" t="s">
        <v>662</v>
      </c>
      <c r="AA112" s="22"/>
      <c r="AB112" s="22" t="s">
        <v>662</v>
      </c>
      <c r="AC112" s="22"/>
      <c r="AD112" s="22" t="s">
        <v>662</v>
      </c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3">
        <f t="shared" si="2"/>
        <v>9</v>
      </c>
      <c r="BB112" s="23">
        <f t="shared" si="3"/>
        <v>0</v>
      </c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</row>
    <row r="113" spans="1:83" ht="13.5" customHeight="1">
      <c r="A113" s="21" t="s">
        <v>262</v>
      </c>
      <c r="B113" s="21" t="s">
        <v>1050</v>
      </c>
      <c r="C113" s="22"/>
      <c r="D113" s="22"/>
      <c r="E113" s="22"/>
      <c r="F113" s="22"/>
      <c r="G113" s="22"/>
      <c r="H113" s="22"/>
      <c r="I113" s="22"/>
      <c r="J113" s="22" t="s">
        <v>662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3">
        <f t="shared" si="2"/>
        <v>1</v>
      </c>
      <c r="BB113" s="23">
        <f t="shared" si="3"/>
        <v>1</v>
      </c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</row>
    <row r="114" spans="1:83" ht="13.5" customHeight="1">
      <c r="A114" s="21" t="s">
        <v>264</v>
      </c>
      <c r="B114" s="21" t="s">
        <v>1051</v>
      </c>
      <c r="C114" s="22"/>
      <c r="D114" s="22" t="s">
        <v>662</v>
      </c>
      <c r="E114" s="22"/>
      <c r="F114" s="22"/>
      <c r="G114" s="22"/>
      <c r="H114" s="22"/>
      <c r="I114" s="22"/>
      <c r="J114" s="22" t="s">
        <v>662</v>
      </c>
      <c r="K114" s="22"/>
      <c r="L114" s="22"/>
      <c r="M114" s="22"/>
      <c r="N114" s="22" t="s">
        <v>662</v>
      </c>
      <c r="O114" s="22" t="s">
        <v>662</v>
      </c>
      <c r="P114" s="22"/>
      <c r="Q114" s="22" t="s">
        <v>662</v>
      </c>
      <c r="R114" s="22"/>
      <c r="S114" s="22" t="s">
        <v>662</v>
      </c>
      <c r="T114" s="22" t="s">
        <v>662</v>
      </c>
      <c r="U114" s="22" t="s">
        <v>662</v>
      </c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3">
        <f t="shared" si="2"/>
        <v>8</v>
      </c>
      <c r="BB114" s="23">
        <f t="shared" si="3"/>
        <v>0</v>
      </c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</row>
    <row r="115" spans="1:83" ht="13.5" customHeight="1">
      <c r="A115" s="21" t="s">
        <v>266</v>
      </c>
      <c r="B115" s="21" t="s">
        <v>1052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 t="s">
        <v>662</v>
      </c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3">
        <f t="shared" si="2"/>
        <v>1</v>
      </c>
      <c r="BB115" s="23">
        <f t="shared" si="3"/>
        <v>1</v>
      </c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</row>
    <row r="116" spans="1:83" ht="13.5" customHeight="1">
      <c r="A116" s="21" t="s">
        <v>268</v>
      </c>
      <c r="B116" s="21" t="s">
        <v>1053</v>
      </c>
      <c r="C116" s="22" t="s">
        <v>662</v>
      </c>
      <c r="D116" s="22"/>
      <c r="E116" s="22"/>
      <c r="F116" s="22"/>
      <c r="G116" s="22"/>
      <c r="H116" s="22"/>
      <c r="I116" s="22"/>
      <c r="J116" s="22" t="s">
        <v>662</v>
      </c>
      <c r="K116" s="22"/>
      <c r="L116" s="22"/>
      <c r="M116" s="22"/>
      <c r="N116" s="22" t="s">
        <v>662</v>
      </c>
      <c r="O116" s="22"/>
      <c r="P116" s="22" t="s">
        <v>662</v>
      </c>
      <c r="Q116" s="22"/>
      <c r="R116" s="22"/>
      <c r="S116" s="22" t="s">
        <v>662</v>
      </c>
      <c r="T116" s="22" t="s">
        <v>662</v>
      </c>
      <c r="U116" s="22" t="s">
        <v>662</v>
      </c>
      <c r="V116" s="22"/>
      <c r="W116" s="22"/>
      <c r="X116" s="22"/>
      <c r="Y116" s="22"/>
      <c r="Z116" s="22"/>
      <c r="AA116" s="22" t="s">
        <v>662</v>
      </c>
      <c r="AB116" s="22" t="s">
        <v>662</v>
      </c>
      <c r="AC116" s="22"/>
      <c r="AD116" s="22" t="s">
        <v>662</v>
      </c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3">
        <f t="shared" si="2"/>
        <v>10</v>
      </c>
      <c r="BB116" s="23">
        <f t="shared" si="3"/>
        <v>0</v>
      </c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</row>
    <row r="117" spans="1:83" ht="13.5" customHeight="1">
      <c r="A117" s="21" t="s">
        <v>270</v>
      </c>
      <c r="B117" s="21" t="s">
        <v>1054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3">
        <f t="shared" si="2"/>
        <v>0</v>
      </c>
      <c r="BB117" s="23">
        <f t="shared" si="3"/>
        <v>0</v>
      </c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</row>
    <row r="118" spans="1:83" ht="13.5" customHeight="1">
      <c r="A118" s="21" t="s">
        <v>272</v>
      </c>
      <c r="B118" s="21" t="s">
        <v>1055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 t="s">
        <v>662</v>
      </c>
      <c r="M118" s="22"/>
      <c r="N118" s="22"/>
      <c r="O118" s="22"/>
      <c r="P118" s="22"/>
      <c r="Q118" s="22"/>
      <c r="R118" s="22"/>
      <c r="S118" s="22"/>
      <c r="T118" s="22"/>
      <c r="U118" s="22" t="s">
        <v>662</v>
      </c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 t="s">
        <v>662</v>
      </c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3">
        <f t="shared" si="2"/>
        <v>3</v>
      </c>
      <c r="BB118" s="23">
        <f t="shared" si="3"/>
        <v>0</v>
      </c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</row>
    <row r="119" spans="1:83" ht="13.5" customHeight="1">
      <c r="A119" s="21" t="s">
        <v>274</v>
      </c>
      <c r="B119" s="21" t="s">
        <v>1056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3">
        <f t="shared" si="2"/>
        <v>0</v>
      </c>
      <c r="BB119" s="23">
        <f t="shared" si="3"/>
        <v>0</v>
      </c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</row>
    <row r="120" spans="1:83" ht="13.5" customHeight="1">
      <c r="A120" s="21" t="s">
        <v>276</v>
      </c>
      <c r="B120" s="21" t="s">
        <v>1057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 t="s">
        <v>662</v>
      </c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3">
        <f t="shared" si="2"/>
        <v>1</v>
      </c>
      <c r="BB120" s="23">
        <f t="shared" si="3"/>
        <v>1</v>
      </c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</row>
    <row r="121" spans="1:83" ht="13.5" customHeight="1">
      <c r="A121" s="21" t="s">
        <v>278</v>
      </c>
      <c r="B121" s="21" t="s">
        <v>1058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3">
        <f t="shared" si="2"/>
        <v>0</v>
      </c>
      <c r="BB121" s="23">
        <f t="shared" si="3"/>
        <v>0</v>
      </c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</row>
    <row r="122" spans="1:83" ht="13.5" customHeight="1">
      <c r="A122" s="21" t="s">
        <v>280</v>
      </c>
      <c r="B122" s="21" t="s">
        <v>1059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3">
        <f t="shared" si="2"/>
        <v>0</v>
      </c>
      <c r="BB122" s="23">
        <f t="shared" si="3"/>
        <v>0</v>
      </c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</row>
    <row r="123" spans="1:83" ht="13.5" customHeight="1">
      <c r="A123" s="21" t="s">
        <v>282</v>
      </c>
      <c r="B123" s="21" t="s">
        <v>1060</v>
      </c>
      <c r="C123" s="22"/>
      <c r="D123" s="22"/>
      <c r="E123" s="22"/>
      <c r="F123" s="22"/>
      <c r="G123" s="22"/>
      <c r="H123" s="22"/>
      <c r="I123" s="22"/>
      <c r="J123" s="22" t="s">
        <v>662</v>
      </c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3">
        <f t="shared" si="2"/>
        <v>1</v>
      </c>
      <c r="BB123" s="23">
        <f t="shared" si="3"/>
        <v>1</v>
      </c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</row>
    <row r="124" spans="1:83" ht="13.5" customHeight="1">
      <c r="A124" s="21" t="s">
        <v>284</v>
      </c>
      <c r="B124" s="21" t="s">
        <v>1061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3">
        <f t="shared" si="2"/>
        <v>0</v>
      </c>
      <c r="BB124" s="23">
        <f t="shared" si="3"/>
        <v>0</v>
      </c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</row>
    <row r="125" spans="1:83" ht="13.5" customHeight="1">
      <c r="A125" s="21" t="s">
        <v>286</v>
      </c>
      <c r="B125" s="21" t="s">
        <v>1062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3">
        <f t="shared" si="2"/>
        <v>0</v>
      </c>
      <c r="BB125" s="23">
        <f t="shared" si="3"/>
        <v>0</v>
      </c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</row>
    <row r="126" spans="1:83" ht="13.5" customHeight="1">
      <c r="A126" s="21" t="s">
        <v>288</v>
      </c>
      <c r="B126" s="21" t="s">
        <v>1063</v>
      </c>
      <c r="C126" s="22"/>
      <c r="D126" s="22"/>
      <c r="E126" s="22"/>
      <c r="F126" s="22"/>
      <c r="G126" s="22"/>
      <c r="H126" s="22"/>
      <c r="I126" s="22"/>
      <c r="J126" s="22" t="s">
        <v>662</v>
      </c>
      <c r="K126" s="22"/>
      <c r="L126" s="22"/>
      <c r="M126" s="22" t="s">
        <v>662</v>
      </c>
      <c r="N126" s="22"/>
      <c r="O126" s="22"/>
      <c r="P126" s="22"/>
      <c r="Q126" s="22" t="s">
        <v>662</v>
      </c>
      <c r="R126" s="22"/>
      <c r="S126" s="22" t="s">
        <v>662</v>
      </c>
      <c r="T126" s="22" t="s">
        <v>662</v>
      </c>
      <c r="U126" s="22" t="s">
        <v>662</v>
      </c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3">
        <f t="shared" si="2"/>
        <v>6</v>
      </c>
      <c r="BB126" s="23">
        <f t="shared" si="3"/>
        <v>0</v>
      </c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</row>
    <row r="127" spans="1:83" ht="13.5" customHeight="1">
      <c r="A127" s="21" t="s">
        <v>290</v>
      </c>
      <c r="B127" s="21" t="s">
        <v>1064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 t="s">
        <v>662</v>
      </c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3">
        <f t="shared" si="2"/>
        <v>1</v>
      </c>
      <c r="BB127" s="23">
        <f t="shared" si="3"/>
        <v>1</v>
      </c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</row>
    <row r="128" spans="1:83" ht="13.5" customHeight="1">
      <c r="A128" s="21" t="s">
        <v>292</v>
      </c>
      <c r="B128" s="21" t="s">
        <v>1065</v>
      </c>
      <c r="C128" s="22"/>
      <c r="D128" s="22"/>
      <c r="E128" s="22"/>
      <c r="F128" s="22"/>
      <c r="G128" s="22"/>
      <c r="H128" s="22" t="s">
        <v>662</v>
      </c>
      <c r="I128" s="22"/>
      <c r="J128" s="22" t="s">
        <v>662</v>
      </c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3">
        <f t="shared" si="2"/>
        <v>2</v>
      </c>
      <c r="BB128" s="23">
        <f t="shared" si="3"/>
        <v>0</v>
      </c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</row>
    <row r="129" spans="1:83" ht="13.5" customHeight="1">
      <c r="A129" s="21" t="s">
        <v>294</v>
      </c>
      <c r="B129" s="21" t="s">
        <v>1066</v>
      </c>
      <c r="C129" s="22"/>
      <c r="D129" s="22"/>
      <c r="E129" s="22"/>
      <c r="F129" s="22"/>
      <c r="G129" s="22"/>
      <c r="H129" s="22"/>
      <c r="I129" s="22"/>
      <c r="J129" s="22" t="s">
        <v>662</v>
      </c>
      <c r="K129" s="22"/>
      <c r="L129" s="22" t="s">
        <v>662</v>
      </c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3">
        <f t="shared" si="2"/>
        <v>2</v>
      </c>
      <c r="BB129" s="23">
        <f t="shared" si="3"/>
        <v>0</v>
      </c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</row>
    <row r="130" spans="1:83" ht="13.5" customHeight="1">
      <c r="A130" s="21" t="s">
        <v>296</v>
      </c>
      <c r="B130" s="21" t="s">
        <v>1067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 t="s">
        <v>662</v>
      </c>
      <c r="AC130" s="22"/>
      <c r="AD130" s="22" t="s">
        <v>662</v>
      </c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3">
        <f t="shared" si="2"/>
        <v>2</v>
      </c>
      <c r="BB130" s="23">
        <f t="shared" si="3"/>
        <v>0</v>
      </c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</row>
    <row r="131" spans="1:83" ht="13.5" customHeight="1">
      <c r="A131" s="21" t="s">
        <v>298</v>
      </c>
      <c r="B131" s="21" t="s">
        <v>1068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3">
        <f t="shared" si="2"/>
        <v>0</v>
      </c>
      <c r="BB131" s="23">
        <f t="shared" si="3"/>
        <v>0</v>
      </c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</row>
    <row r="132" spans="1:83" ht="13.5" customHeight="1">
      <c r="A132" s="21" t="s">
        <v>300</v>
      </c>
      <c r="B132" s="21" t="s">
        <v>1069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3">
        <f t="shared" si="2"/>
        <v>0</v>
      </c>
      <c r="BB132" s="23">
        <f t="shared" si="3"/>
        <v>0</v>
      </c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</row>
    <row r="133" spans="1:83" ht="13.5" customHeight="1">
      <c r="A133" s="21" t="s">
        <v>302</v>
      </c>
      <c r="B133" s="21" t="s">
        <v>1070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3">
        <f t="shared" ref="BA133:BA196" si="4">COUNTIF(C133:AZ133,"&lt;&gt;")</f>
        <v>0</v>
      </c>
      <c r="BB133" s="23">
        <f t="shared" ref="BB133:BB196" si="5">IF(BA133=1,1,0)</f>
        <v>0</v>
      </c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</row>
    <row r="134" spans="1:83" ht="13.5" customHeight="1">
      <c r="A134" s="21" t="s">
        <v>304</v>
      </c>
      <c r="B134" s="21" t="s">
        <v>1071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 t="s">
        <v>662</v>
      </c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3">
        <f t="shared" si="4"/>
        <v>1</v>
      </c>
      <c r="BB134" s="23">
        <f t="shared" si="5"/>
        <v>1</v>
      </c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</row>
    <row r="135" spans="1:83" ht="13.5" customHeight="1">
      <c r="A135" s="21" t="s">
        <v>306</v>
      </c>
      <c r="B135" s="21" t="s">
        <v>1072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3">
        <f t="shared" si="4"/>
        <v>0</v>
      </c>
      <c r="BB135" s="23">
        <f t="shared" si="5"/>
        <v>0</v>
      </c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</row>
    <row r="136" spans="1:83" ht="13.5" customHeight="1">
      <c r="A136" s="21" t="s">
        <v>308</v>
      </c>
      <c r="B136" s="21" t="s">
        <v>1073</v>
      </c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3">
        <f t="shared" si="4"/>
        <v>0</v>
      </c>
      <c r="BB136" s="23">
        <f t="shared" si="5"/>
        <v>0</v>
      </c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</row>
    <row r="137" spans="1:83" ht="13.5" customHeight="1">
      <c r="A137" s="21" t="s">
        <v>310</v>
      </c>
      <c r="B137" s="21" t="s">
        <v>1074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3">
        <f t="shared" si="4"/>
        <v>0</v>
      </c>
      <c r="BB137" s="23">
        <f t="shared" si="5"/>
        <v>0</v>
      </c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</row>
    <row r="138" spans="1:83" ht="13.5" customHeight="1">
      <c r="A138" s="21" t="s">
        <v>312</v>
      </c>
      <c r="B138" s="21" t="s">
        <v>1075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 t="s">
        <v>662</v>
      </c>
      <c r="M138" s="22"/>
      <c r="N138" s="22"/>
      <c r="O138" s="22"/>
      <c r="P138" s="22" t="s">
        <v>662</v>
      </c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3">
        <f t="shared" si="4"/>
        <v>2</v>
      </c>
      <c r="BB138" s="23">
        <f t="shared" si="5"/>
        <v>0</v>
      </c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</row>
    <row r="139" spans="1:83" ht="13.5" customHeight="1">
      <c r="A139" s="21" t="s">
        <v>314</v>
      </c>
      <c r="B139" s="21" t="s">
        <v>1076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3">
        <f t="shared" si="4"/>
        <v>0</v>
      </c>
      <c r="BB139" s="23">
        <f t="shared" si="5"/>
        <v>0</v>
      </c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</row>
    <row r="140" spans="1:83" ht="13.5" customHeight="1">
      <c r="A140" s="21" t="s">
        <v>316</v>
      </c>
      <c r="B140" s="21" t="s">
        <v>1077</v>
      </c>
      <c r="C140" s="22" t="s">
        <v>662</v>
      </c>
      <c r="D140" s="22"/>
      <c r="E140" s="22"/>
      <c r="F140" s="22"/>
      <c r="G140" s="22"/>
      <c r="H140" s="22"/>
      <c r="I140" s="22"/>
      <c r="J140" s="22" t="s">
        <v>662</v>
      </c>
      <c r="K140" s="22" t="s">
        <v>662</v>
      </c>
      <c r="L140" s="22" t="s">
        <v>662</v>
      </c>
      <c r="M140" s="22"/>
      <c r="N140" s="22" t="s">
        <v>662</v>
      </c>
      <c r="O140" s="22"/>
      <c r="P140" s="22" t="s">
        <v>662</v>
      </c>
      <c r="Q140" s="22"/>
      <c r="R140" s="22"/>
      <c r="S140" s="22"/>
      <c r="T140" s="22"/>
      <c r="U140" s="22" t="s">
        <v>662</v>
      </c>
      <c r="V140" s="22"/>
      <c r="W140" s="22"/>
      <c r="X140" s="22"/>
      <c r="Y140" s="22"/>
      <c r="Z140" s="22"/>
      <c r="AA140" s="22" t="s">
        <v>662</v>
      </c>
      <c r="AB140" s="22" t="s">
        <v>662</v>
      </c>
      <c r="AC140" s="22" t="s">
        <v>662</v>
      </c>
      <c r="AD140" s="22" t="s">
        <v>662</v>
      </c>
      <c r="AE140" s="22" t="s">
        <v>662</v>
      </c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3">
        <f t="shared" si="4"/>
        <v>12</v>
      </c>
      <c r="BB140" s="23">
        <f t="shared" si="5"/>
        <v>0</v>
      </c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</row>
    <row r="141" spans="1:83" ht="13.5" customHeight="1">
      <c r="A141" s="21" t="s">
        <v>318</v>
      </c>
      <c r="B141" s="21" t="s">
        <v>1078</v>
      </c>
      <c r="C141" s="22" t="s">
        <v>662</v>
      </c>
      <c r="D141" s="22" t="s">
        <v>662</v>
      </c>
      <c r="E141" s="22"/>
      <c r="F141" s="22"/>
      <c r="G141" s="22"/>
      <c r="H141" s="22"/>
      <c r="I141" s="22" t="s">
        <v>662</v>
      </c>
      <c r="J141" s="22" t="s">
        <v>662</v>
      </c>
      <c r="K141" s="22" t="s">
        <v>662</v>
      </c>
      <c r="L141" s="22" t="s">
        <v>662</v>
      </c>
      <c r="M141" s="22" t="s">
        <v>662</v>
      </c>
      <c r="N141" s="22"/>
      <c r="O141" s="22"/>
      <c r="P141" s="22" t="s">
        <v>662</v>
      </c>
      <c r="Q141" s="22"/>
      <c r="R141" s="22"/>
      <c r="S141" s="22" t="s">
        <v>662</v>
      </c>
      <c r="T141" s="22" t="s">
        <v>662</v>
      </c>
      <c r="U141" s="22" t="s">
        <v>662</v>
      </c>
      <c r="V141" s="22" t="s">
        <v>659</v>
      </c>
      <c r="W141" s="22" t="s">
        <v>662</v>
      </c>
      <c r="X141" s="22" t="s">
        <v>662</v>
      </c>
      <c r="Y141" s="22"/>
      <c r="Z141" s="22" t="s">
        <v>662</v>
      </c>
      <c r="AA141" s="22" t="s">
        <v>662</v>
      </c>
      <c r="AB141" s="22" t="s">
        <v>662</v>
      </c>
      <c r="AC141" s="22" t="s">
        <v>662</v>
      </c>
      <c r="AD141" s="22" t="s">
        <v>662</v>
      </c>
      <c r="AE141" s="22" t="s">
        <v>662</v>
      </c>
      <c r="AF141" s="22"/>
      <c r="AG141" s="22" t="s">
        <v>662</v>
      </c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3">
        <f t="shared" si="4"/>
        <v>21</v>
      </c>
      <c r="BB141" s="23">
        <f t="shared" si="5"/>
        <v>0</v>
      </c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</row>
    <row r="142" spans="1:83" ht="13.5" customHeight="1">
      <c r="A142" s="21" t="s">
        <v>320</v>
      </c>
      <c r="B142" s="21" t="s">
        <v>1079</v>
      </c>
      <c r="C142" s="22"/>
      <c r="D142" s="22"/>
      <c r="E142" s="22"/>
      <c r="F142" s="22"/>
      <c r="G142" s="22"/>
      <c r="H142" s="22"/>
      <c r="I142" s="22"/>
      <c r="J142" s="22" t="s">
        <v>662</v>
      </c>
      <c r="K142" s="22"/>
      <c r="L142" s="22" t="s">
        <v>662</v>
      </c>
      <c r="M142" s="22"/>
      <c r="N142" s="22"/>
      <c r="O142" s="22"/>
      <c r="P142" s="22" t="s">
        <v>662</v>
      </c>
      <c r="Q142" s="22"/>
      <c r="R142" s="22"/>
      <c r="S142" s="22"/>
      <c r="T142" s="22"/>
      <c r="U142" s="22"/>
      <c r="V142" s="22"/>
      <c r="W142" s="22" t="s">
        <v>662</v>
      </c>
      <c r="X142" s="22"/>
      <c r="Y142" s="22"/>
      <c r="Z142" s="22"/>
      <c r="AA142" s="22"/>
      <c r="AB142" s="22" t="s">
        <v>662</v>
      </c>
      <c r="AC142" s="22"/>
      <c r="AD142" s="22" t="s">
        <v>662</v>
      </c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3">
        <f t="shared" si="4"/>
        <v>6</v>
      </c>
      <c r="BB142" s="23">
        <f t="shared" si="5"/>
        <v>0</v>
      </c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</row>
    <row r="143" spans="1:83" ht="13.5" customHeight="1">
      <c r="A143" s="21" t="s">
        <v>322</v>
      </c>
      <c r="B143" s="21" t="s">
        <v>1080</v>
      </c>
      <c r="C143" s="22" t="s">
        <v>662</v>
      </c>
      <c r="D143" s="22" t="s">
        <v>662</v>
      </c>
      <c r="E143" s="22"/>
      <c r="F143" s="22"/>
      <c r="G143" s="22"/>
      <c r="H143" s="22"/>
      <c r="I143" s="22"/>
      <c r="J143" s="22" t="s">
        <v>662</v>
      </c>
      <c r="K143" s="22" t="s">
        <v>662</v>
      </c>
      <c r="L143" s="22" t="s">
        <v>662</v>
      </c>
      <c r="M143" s="22"/>
      <c r="N143" s="22" t="s">
        <v>662</v>
      </c>
      <c r="O143" s="22" t="s">
        <v>662</v>
      </c>
      <c r="P143" s="22" t="s">
        <v>662</v>
      </c>
      <c r="Q143" s="22"/>
      <c r="R143" s="22"/>
      <c r="S143" s="22" t="s">
        <v>662</v>
      </c>
      <c r="T143" s="22" t="s">
        <v>662</v>
      </c>
      <c r="U143" s="22" t="s">
        <v>662</v>
      </c>
      <c r="V143" s="22" t="s">
        <v>659</v>
      </c>
      <c r="W143" s="22" t="s">
        <v>662</v>
      </c>
      <c r="X143" s="22"/>
      <c r="Y143" s="22"/>
      <c r="Z143" s="22" t="s">
        <v>662</v>
      </c>
      <c r="AA143" s="22" t="s">
        <v>662</v>
      </c>
      <c r="AB143" s="22" t="s">
        <v>662</v>
      </c>
      <c r="AC143" s="22" t="s">
        <v>662</v>
      </c>
      <c r="AD143" s="22" t="s">
        <v>662</v>
      </c>
      <c r="AE143" s="22" t="s">
        <v>662</v>
      </c>
      <c r="AF143" s="22"/>
      <c r="AG143" s="22" t="s">
        <v>662</v>
      </c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3">
        <f t="shared" si="4"/>
        <v>20</v>
      </c>
      <c r="BB143" s="23">
        <f t="shared" si="5"/>
        <v>0</v>
      </c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</row>
    <row r="144" spans="1:83" ht="13.5" customHeight="1">
      <c r="A144" s="21" t="s">
        <v>324</v>
      </c>
      <c r="B144" s="21" t="s">
        <v>1081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 t="s">
        <v>662</v>
      </c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3">
        <f t="shared" si="4"/>
        <v>1</v>
      </c>
      <c r="BB144" s="23">
        <f t="shared" si="5"/>
        <v>1</v>
      </c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</row>
    <row r="145" spans="1:83" ht="13.5" customHeight="1">
      <c r="A145" s="21" t="s">
        <v>326</v>
      </c>
      <c r="B145" s="21" t="s">
        <v>1082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3">
        <f t="shared" si="4"/>
        <v>0</v>
      </c>
      <c r="BB145" s="23">
        <f t="shared" si="5"/>
        <v>0</v>
      </c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</row>
    <row r="146" spans="1:83" ht="13.5" customHeight="1">
      <c r="A146" s="21" t="s">
        <v>328</v>
      </c>
      <c r="B146" s="21" t="s">
        <v>1083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3">
        <f t="shared" si="4"/>
        <v>0</v>
      </c>
      <c r="BB146" s="23">
        <f t="shared" si="5"/>
        <v>0</v>
      </c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</row>
    <row r="147" spans="1:83" ht="13.5" customHeight="1">
      <c r="A147" s="21" t="s">
        <v>330</v>
      </c>
      <c r="B147" s="21" t="s">
        <v>1084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3">
        <f t="shared" si="4"/>
        <v>0</v>
      </c>
      <c r="BB147" s="23">
        <f t="shared" si="5"/>
        <v>0</v>
      </c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</row>
    <row r="148" spans="1:83" ht="13.5" customHeight="1">
      <c r="A148" s="21" t="s">
        <v>332</v>
      </c>
      <c r="B148" s="21" t="s">
        <v>1085</v>
      </c>
      <c r="C148" s="22"/>
      <c r="D148" s="22" t="s">
        <v>662</v>
      </c>
      <c r="E148" s="22"/>
      <c r="F148" s="22"/>
      <c r="G148" s="22"/>
      <c r="H148" s="22"/>
      <c r="I148" s="22"/>
      <c r="J148" s="22" t="s">
        <v>662</v>
      </c>
      <c r="K148" s="22" t="s">
        <v>662</v>
      </c>
      <c r="L148" s="22" t="s">
        <v>662</v>
      </c>
      <c r="M148" s="22"/>
      <c r="N148" s="22"/>
      <c r="O148" s="22"/>
      <c r="P148" s="22" t="s">
        <v>662</v>
      </c>
      <c r="Q148" s="22"/>
      <c r="R148" s="22"/>
      <c r="S148" s="22" t="s">
        <v>662</v>
      </c>
      <c r="T148" s="22" t="s">
        <v>662</v>
      </c>
      <c r="U148" s="22" t="s">
        <v>662</v>
      </c>
      <c r="V148" s="22"/>
      <c r="W148" s="22"/>
      <c r="X148" s="22"/>
      <c r="Y148" s="22"/>
      <c r="Z148" s="22"/>
      <c r="AA148" s="22"/>
      <c r="AB148" s="22"/>
      <c r="AC148" s="22"/>
      <c r="AD148" s="22" t="s">
        <v>662</v>
      </c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3">
        <f t="shared" si="4"/>
        <v>9</v>
      </c>
      <c r="BB148" s="23">
        <f t="shared" si="5"/>
        <v>0</v>
      </c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</row>
    <row r="149" spans="1:83" ht="13.5" customHeight="1">
      <c r="A149" s="21" t="s">
        <v>334</v>
      </c>
      <c r="B149" s="21" t="s">
        <v>1086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3">
        <f t="shared" si="4"/>
        <v>0</v>
      </c>
      <c r="BB149" s="23">
        <f t="shared" si="5"/>
        <v>0</v>
      </c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</row>
    <row r="150" spans="1:83" ht="13.5" customHeight="1">
      <c r="A150" s="21" t="s">
        <v>336</v>
      </c>
      <c r="B150" s="21" t="s">
        <v>1087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3">
        <f t="shared" si="4"/>
        <v>0</v>
      </c>
      <c r="BB150" s="23">
        <f t="shared" si="5"/>
        <v>0</v>
      </c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</row>
    <row r="151" spans="1:83" ht="13.5" customHeight="1">
      <c r="A151" s="21" t="s">
        <v>338</v>
      </c>
      <c r="B151" s="21" t="s">
        <v>1088</v>
      </c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3">
        <f t="shared" si="4"/>
        <v>0</v>
      </c>
      <c r="BB151" s="23">
        <f t="shared" si="5"/>
        <v>0</v>
      </c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</row>
    <row r="152" spans="1:83" ht="13.5" customHeight="1">
      <c r="A152" s="21" t="s">
        <v>340</v>
      </c>
      <c r="B152" s="21" t="s">
        <v>1089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 t="s">
        <v>662</v>
      </c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3">
        <f t="shared" si="4"/>
        <v>1</v>
      </c>
      <c r="BB152" s="23">
        <f t="shared" si="5"/>
        <v>1</v>
      </c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</row>
    <row r="153" spans="1:83" ht="13.5" customHeight="1">
      <c r="A153" s="21" t="s">
        <v>342</v>
      </c>
      <c r="B153" s="21" t="s">
        <v>1090</v>
      </c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3">
        <f t="shared" si="4"/>
        <v>0</v>
      </c>
      <c r="BB153" s="23">
        <f t="shared" si="5"/>
        <v>0</v>
      </c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</row>
    <row r="154" spans="1:83" ht="13.5" customHeight="1">
      <c r="A154" s="21" t="s">
        <v>344</v>
      </c>
      <c r="B154" s="21" t="s">
        <v>1091</v>
      </c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3">
        <f t="shared" si="4"/>
        <v>0</v>
      </c>
      <c r="BB154" s="23">
        <f t="shared" si="5"/>
        <v>0</v>
      </c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</row>
    <row r="155" spans="1:83" ht="13.5" customHeight="1">
      <c r="A155" s="21" t="s">
        <v>346</v>
      </c>
      <c r="B155" s="21" t="s">
        <v>1092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3">
        <f t="shared" si="4"/>
        <v>0</v>
      </c>
      <c r="BB155" s="23">
        <f t="shared" si="5"/>
        <v>0</v>
      </c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</row>
    <row r="156" spans="1:83" ht="13.5" customHeight="1">
      <c r="A156" s="21" t="s">
        <v>348</v>
      </c>
      <c r="B156" s="21" t="s">
        <v>1093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3">
        <f t="shared" si="4"/>
        <v>0</v>
      </c>
      <c r="BB156" s="23">
        <f t="shared" si="5"/>
        <v>0</v>
      </c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</row>
    <row r="157" spans="1:83" ht="13.5" customHeight="1">
      <c r="A157" s="21" t="s">
        <v>350</v>
      </c>
      <c r="B157" s="21" t="s">
        <v>1094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3">
        <f t="shared" si="4"/>
        <v>0</v>
      </c>
      <c r="BB157" s="23">
        <f t="shared" si="5"/>
        <v>0</v>
      </c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</row>
    <row r="158" spans="1:83" ht="13.5" customHeight="1">
      <c r="A158" s="21" t="s">
        <v>352</v>
      </c>
      <c r="B158" s="21" t="s">
        <v>1095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 t="s">
        <v>662</v>
      </c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3">
        <f t="shared" si="4"/>
        <v>1</v>
      </c>
      <c r="BB158" s="23">
        <f t="shared" si="5"/>
        <v>1</v>
      </c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</row>
    <row r="159" spans="1:83" ht="13.5" customHeight="1">
      <c r="A159" s="21" t="s">
        <v>354</v>
      </c>
      <c r="B159" s="21" t="s">
        <v>1096</v>
      </c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 t="s">
        <v>662</v>
      </c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 t="s">
        <v>662</v>
      </c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3">
        <f t="shared" si="4"/>
        <v>2</v>
      </c>
      <c r="BB159" s="23">
        <f t="shared" si="5"/>
        <v>0</v>
      </c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</row>
    <row r="160" spans="1:83" ht="13.5" customHeight="1">
      <c r="A160" s="21" t="s">
        <v>356</v>
      </c>
      <c r="B160" s="21" t="s">
        <v>1097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3">
        <f t="shared" si="4"/>
        <v>0</v>
      </c>
      <c r="BB160" s="23">
        <f t="shared" si="5"/>
        <v>0</v>
      </c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</row>
    <row r="161" spans="1:83" ht="13.5" customHeight="1">
      <c r="A161" s="21" t="s">
        <v>358</v>
      </c>
      <c r="B161" s="21" t="s">
        <v>1098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3">
        <f t="shared" si="4"/>
        <v>0</v>
      </c>
      <c r="BB161" s="23">
        <f t="shared" si="5"/>
        <v>0</v>
      </c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</row>
    <row r="162" spans="1:83" ht="13.5" customHeight="1">
      <c r="A162" s="21" t="s">
        <v>360</v>
      </c>
      <c r="B162" s="21" t="s">
        <v>1099</v>
      </c>
      <c r="C162" s="22"/>
      <c r="D162" s="22" t="s">
        <v>662</v>
      </c>
      <c r="E162" s="22"/>
      <c r="F162" s="22"/>
      <c r="G162" s="22" t="s">
        <v>662</v>
      </c>
      <c r="H162" s="22"/>
      <c r="I162" s="22"/>
      <c r="J162" s="22" t="s">
        <v>662</v>
      </c>
      <c r="K162" s="22" t="s">
        <v>662</v>
      </c>
      <c r="L162" s="22" t="s">
        <v>662</v>
      </c>
      <c r="M162" s="22"/>
      <c r="N162" s="22" t="s">
        <v>662</v>
      </c>
      <c r="O162" s="22" t="s">
        <v>662</v>
      </c>
      <c r="P162" s="22"/>
      <c r="Q162" s="22"/>
      <c r="R162" s="22"/>
      <c r="S162" s="22" t="s">
        <v>662</v>
      </c>
      <c r="T162" s="22" t="s">
        <v>662</v>
      </c>
      <c r="U162" s="22" t="s">
        <v>662</v>
      </c>
      <c r="V162" s="22" t="s">
        <v>662</v>
      </c>
      <c r="W162" s="22" t="s">
        <v>662</v>
      </c>
      <c r="X162" s="22"/>
      <c r="Y162" s="22"/>
      <c r="Z162" s="22" t="s">
        <v>662</v>
      </c>
      <c r="AA162" s="22" t="s">
        <v>662</v>
      </c>
      <c r="AB162" s="22"/>
      <c r="AC162" s="22"/>
      <c r="AD162" s="22"/>
      <c r="AE162" s="22"/>
      <c r="AF162" s="22" t="s">
        <v>662</v>
      </c>
      <c r="AG162" s="22" t="s">
        <v>662</v>
      </c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3">
        <f t="shared" si="4"/>
        <v>16</v>
      </c>
      <c r="BB162" s="23">
        <f t="shared" si="5"/>
        <v>0</v>
      </c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</row>
    <row r="163" spans="1:83" ht="13.5" customHeight="1">
      <c r="A163" s="21" t="s">
        <v>362</v>
      </c>
      <c r="B163" s="21" t="s">
        <v>1100</v>
      </c>
      <c r="C163" s="22"/>
      <c r="D163" s="22"/>
      <c r="E163" s="22"/>
      <c r="F163" s="22"/>
      <c r="G163" s="22"/>
      <c r="H163" s="22"/>
      <c r="I163" s="22"/>
      <c r="J163" s="22" t="s">
        <v>662</v>
      </c>
      <c r="K163" s="22" t="s">
        <v>662</v>
      </c>
      <c r="L163" s="22" t="s">
        <v>662</v>
      </c>
      <c r="M163" s="22"/>
      <c r="N163" s="22"/>
      <c r="O163" s="22"/>
      <c r="P163" s="22"/>
      <c r="Q163" s="22"/>
      <c r="R163" s="22"/>
      <c r="S163" s="22"/>
      <c r="T163" s="22"/>
      <c r="U163" s="22" t="s">
        <v>662</v>
      </c>
      <c r="V163" s="22"/>
      <c r="W163" s="22"/>
      <c r="X163" s="22"/>
      <c r="Y163" s="22"/>
      <c r="Z163" s="22" t="s">
        <v>662</v>
      </c>
      <c r="AA163" s="22" t="s">
        <v>662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3">
        <f t="shared" si="4"/>
        <v>6</v>
      </c>
      <c r="BB163" s="23">
        <f t="shared" si="5"/>
        <v>0</v>
      </c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</row>
    <row r="164" spans="1:83" ht="13.5" customHeight="1">
      <c r="A164" s="21" t="s">
        <v>364</v>
      </c>
      <c r="B164" s="21" t="s">
        <v>1101</v>
      </c>
      <c r="C164" s="22" t="s">
        <v>662</v>
      </c>
      <c r="D164" s="22" t="s">
        <v>662</v>
      </c>
      <c r="E164" s="22"/>
      <c r="F164" s="22" t="s">
        <v>662</v>
      </c>
      <c r="G164" s="22" t="s">
        <v>662</v>
      </c>
      <c r="H164" s="22"/>
      <c r="I164" s="22"/>
      <c r="J164" s="22" t="s">
        <v>662</v>
      </c>
      <c r="K164" s="22" t="s">
        <v>662</v>
      </c>
      <c r="L164" s="22" t="s">
        <v>662</v>
      </c>
      <c r="M164" s="22" t="s">
        <v>662</v>
      </c>
      <c r="N164" s="22" t="s">
        <v>662</v>
      </c>
      <c r="O164" s="22" t="s">
        <v>662</v>
      </c>
      <c r="P164" s="22"/>
      <c r="Q164" s="22" t="s">
        <v>662</v>
      </c>
      <c r="R164" s="22" t="s">
        <v>662</v>
      </c>
      <c r="S164" s="22" t="s">
        <v>662</v>
      </c>
      <c r="T164" s="22" t="s">
        <v>662</v>
      </c>
      <c r="U164" s="22" t="s">
        <v>662</v>
      </c>
      <c r="V164" s="22" t="s">
        <v>659</v>
      </c>
      <c r="W164" s="22" t="s">
        <v>662</v>
      </c>
      <c r="X164" s="22"/>
      <c r="Y164" s="22" t="s">
        <v>662</v>
      </c>
      <c r="Z164" s="22" t="s">
        <v>662</v>
      </c>
      <c r="AA164" s="22"/>
      <c r="AB164" s="22" t="s">
        <v>662</v>
      </c>
      <c r="AC164" s="22" t="s">
        <v>662</v>
      </c>
      <c r="AD164" s="22"/>
      <c r="AE164" s="22"/>
      <c r="AF164" s="22"/>
      <c r="AG164" s="22" t="s">
        <v>662</v>
      </c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3">
        <f t="shared" si="4"/>
        <v>22</v>
      </c>
      <c r="BB164" s="23">
        <f t="shared" si="5"/>
        <v>0</v>
      </c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</row>
    <row r="165" spans="1:83" ht="13.5" customHeight="1">
      <c r="A165" s="21" t="s">
        <v>366</v>
      </c>
      <c r="B165" s="21" t="s">
        <v>1102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 t="s">
        <v>662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 t="s">
        <v>662</v>
      </c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3">
        <f t="shared" si="4"/>
        <v>2</v>
      </c>
      <c r="BB165" s="23">
        <f t="shared" si="5"/>
        <v>0</v>
      </c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</row>
    <row r="166" spans="1:83" ht="13.5" customHeight="1">
      <c r="A166" s="21" t="s">
        <v>368</v>
      </c>
      <c r="B166" s="21" t="s">
        <v>1103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3">
        <f t="shared" si="4"/>
        <v>0</v>
      </c>
      <c r="BB166" s="23">
        <f t="shared" si="5"/>
        <v>0</v>
      </c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</row>
    <row r="167" spans="1:83" ht="13.5" customHeight="1">
      <c r="A167" s="21" t="s">
        <v>370</v>
      </c>
      <c r="B167" s="21" t="s">
        <v>1104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 t="s">
        <v>662</v>
      </c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3">
        <f t="shared" si="4"/>
        <v>1</v>
      </c>
      <c r="BB167" s="23">
        <f t="shared" si="5"/>
        <v>1</v>
      </c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</row>
    <row r="168" spans="1:83" ht="13.5" customHeight="1">
      <c r="A168" s="21" t="s">
        <v>372</v>
      </c>
      <c r="B168" s="21" t="s">
        <v>1105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3">
        <f t="shared" si="4"/>
        <v>0</v>
      </c>
      <c r="BB168" s="23">
        <f t="shared" si="5"/>
        <v>0</v>
      </c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</row>
    <row r="169" spans="1:83" ht="13.5" customHeight="1">
      <c r="A169" s="21" t="s">
        <v>374</v>
      </c>
      <c r="B169" s="21" t="s">
        <v>1106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3">
        <f t="shared" si="4"/>
        <v>0</v>
      </c>
      <c r="BB169" s="23">
        <f t="shared" si="5"/>
        <v>0</v>
      </c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</row>
    <row r="170" spans="1:83" ht="13.5" customHeight="1">
      <c r="A170" s="21" t="s">
        <v>376</v>
      </c>
      <c r="B170" s="21" t="s">
        <v>1107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3">
        <f t="shared" si="4"/>
        <v>0</v>
      </c>
      <c r="BB170" s="23">
        <f t="shared" si="5"/>
        <v>0</v>
      </c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</row>
    <row r="171" spans="1:83" ht="13.5" customHeight="1">
      <c r="A171" s="21" t="s">
        <v>378</v>
      </c>
      <c r="B171" s="21" t="s">
        <v>1108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 t="s">
        <v>662</v>
      </c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 t="s">
        <v>662</v>
      </c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3">
        <f t="shared" si="4"/>
        <v>2</v>
      </c>
      <c r="BB171" s="23">
        <f t="shared" si="5"/>
        <v>0</v>
      </c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</row>
    <row r="172" spans="1:83" ht="13.5" customHeight="1">
      <c r="A172" s="21" t="s">
        <v>380</v>
      </c>
      <c r="B172" s="21" t="s">
        <v>1109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 t="s">
        <v>662</v>
      </c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3">
        <f t="shared" si="4"/>
        <v>1</v>
      </c>
      <c r="BB172" s="23">
        <f t="shared" si="5"/>
        <v>1</v>
      </c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</row>
    <row r="173" spans="1:83" ht="13.5" customHeight="1">
      <c r="A173" s="21" t="s">
        <v>382</v>
      </c>
      <c r="B173" s="21" t="s">
        <v>1110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3">
        <f t="shared" si="4"/>
        <v>0</v>
      </c>
      <c r="BB173" s="23">
        <f t="shared" si="5"/>
        <v>0</v>
      </c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</row>
    <row r="174" spans="1:83" ht="13.5" customHeight="1">
      <c r="A174" s="21" t="s">
        <v>383</v>
      </c>
      <c r="B174" s="21" t="s">
        <v>1111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3">
        <f t="shared" si="4"/>
        <v>0</v>
      </c>
      <c r="BB174" s="23">
        <f t="shared" si="5"/>
        <v>0</v>
      </c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</row>
    <row r="175" spans="1:83" ht="13.5" customHeight="1">
      <c r="A175" s="21" t="s">
        <v>384</v>
      </c>
      <c r="B175" s="21" t="s">
        <v>1112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 t="s">
        <v>662</v>
      </c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3">
        <f t="shared" si="4"/>
        <v>1</v>
      </c>
      <c r="BB175" s="23">
        <f t="shared" si="5"/>
        <v>1</v>
      </c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</row>
    <row r="176" spans="1:83" ht="13.5" customHeight="1">
      <c r="A176" s="21" t="s">
        <v>386</v>
      </c>
      <c r="B176" s="21" t="s">
        <v>1113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 t="s">
        <v>662</v>
      </c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 t="s">
        <v>662</v>
      </c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3">
        <f t="shared" si="4"/>
        <v>2</v>
      </c>
      <c r="BB176" s="23">
        <f t="shared" si="5"/>
        <v>0</v>
      </c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</row>
    <row r="177" spans="1:83" ht="13.5" customHeight="1">
      <c r="A177" s="21" t="s">
        <v>388</v>
      </c>
      <c r="B177" s="21" t="s">
        <v>1114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3">
        <f t="shared" si="4"/>
        <v>0</v>
      </c>
      <c r="BB177" s="23">
        <f t="shared" si="5"/>
        <v>0</v>
      </c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</row>
    <row r="178" spans="1:83" ht="13.5" customHeight="1">
      <c r="A178" s="21" t="s">
        <v>390</v>
      </c>
      <c r="B178" s="21" t="s">
        <v>1115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3">
        <f t="shared" si="4"/>
        <v>0</v>
      </c>
      <c r="BB178" s="23">
        <f t="shared" si="5"/>
        <v>0</v>
      </c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</row>
    <row r="179" spans="1:83" ht="13.5" customHeight="1">
      <c r="A179" s="21" t="s">
        <v>392</v>
      </c>
      <c r="B179" s="21" t="s">
        <v>1116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 t="s">
        <v>662</v>
      </c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3">
        <f t="shared" si="4"/>
        <v>1</v>
      </c>
      <c r="BB179" s="23">
        <f t="shared" si="5"/>
        <v>1</v>
      </c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</row>
    <row r="180" spans="1:83" ht="13.5" customHeight="1">
      <c r="A180" s="21" t="s">
        <v>394</v>
      </c>
      <c r="B180" s="21" t="s">
        <v>1117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3">
        <f t="shared" si="4"/>
        <v>0</v>
      </c>
      <c r="BB180" s="23">
        <f t="shared" si="5"/>
        <v>0</v>
      </c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</row>
    <row r="181" spans="1:83" ht="13.5" customHeight="1">
      <c r="A181" s="21" t="s">
        <v>396</v>
      </c>
      <c r="B181" s="21" t="s">
        <v>1118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3">
        <f t="shared" si="4"/>
        <v>0</v>
      </c>
      <c r="BB181" s="23">
        <f t="shared" si="5"/>
        <v>0</v>
      </c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</row>
    <row r="182" spans="1:83" ht="13.5" customHeight="1">
      <c r="A182" s="21" t="s">
        <v>398</v>
      </c>
      <c r="B182" s="21" t="s">
        <v>1119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3">
        <f t="shared" si="4"/>
        <v>0</v>
      </c>
      <c r="BB182" s="23">
        <f t="shared" si="5"/>
        <v>0</v>
      </c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</row>
    <row r="183" spans="1:83" ht="13.5" customHeight="1">
      <c r="A183" s="21" t="s">
        <v>400</v>
      </c>
      <c r="B183" s="21" t="s">
        <v>1120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3">
        <f t="shared" si="4"/>
        <v>0</v>
      </c>
      <c r="BB183" s="23">
        <f t="shared" si="5"/>
        <v>0</v>
      </c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</row>
    <row r="184" spans="1:83" ht="13.5" customHeight="1">
      <c r="A184" s="21" t="s">
        <v>402</v>
      </c>
      <c r="B184" s="21" t="s">
        <v>1121</v>
      </c>
      <c r="C184" s="22"/>
      <c r="D184" s="22"/>
      <c r="E184" s="22"/>
      <c r="F184" s="22"/>
      <c r="G184" s="22"/>
      <c r="H184" s="22"/>
      <c r="I184" s="22"/>
      <c r="J184" s="22" t="s">
        <v>662</v>
      </c>
      <c r="K184" s="22"/>
      <c r="L184" s="22" t="s">
        <v>662</v>
      </c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 t="s">
        <v>662</v>
      </c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3">
        <f t="shared" si="4"/>
        <v>3</v>
      </c>
      <c r="BB184" s="23">
        <f t="shared" si="5"/>
        <v>0</v>
      </c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</row>
    <row r="185" spans="1:83" ht="13.5" customHeight="1">
      <c r="A185" s="21" t="s">
        <v>403</v>
      </c>
      <c r="B185" s="21" t="s">
        <v>1122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3">
        <f t="shared" si="4"/>
        <v>0</v>
      </c>
      <c r="BB185" s="23">
        <f t="shared" si="5"/>
        <v>0</v>
      </c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</row>
    <row r="186" spans="1:83" ht="13.5" customHeight="1">
      <c r="A186" s="21" t="s">
        <v>405</v>
      </c>
      <c r="B186" s="21" t="s">
        <v>1123</v>
      </c>
      <c r="C186" s="22"/>
      <c r="D186" s="22"/>
      <c r="E186" s="22" t="s">
        <v>662</v>
      </c>
      <c r="F186" s="22"/>
      <c r="G186" s="22"/>
      <c r="H186" s="22"/>
      <c r="I186" s="22"/>
      <c r="J186" s="22" t="s">
        <v>662</v>
      </c>
      <c r="K186" s="22"/>
      <c r="L186" s="22" t="s">
        <v>662</v>
      </c>
      <c r="M186" s="22" t="s">
        <v>662</v>
      </c>
      <c r="N186" s="22" t="s">
        <v>662</v>
      </c>
      <c r="O186" s="22"/>
      <c r="P186" s="22"/>
      <c r="Q186" s="22"/>
      <c r="R186" s="22" t="s">
        <v>662</v>
      </c>
      <c r="S186" s="22" t="s">
        <v>662</v>
      </c>
      <c r="T186" s="22" t="s">
        <v>662</v>
      </c>
      <c r="U186" s="22" t="s">
        <v>662</v>
      </c>
      <c r="V186" s="22"/>
      <c r="W186" s="22" t="s">
        <v>662</v>
      </c>
      <c r="X186" s="22"/>
      <c r="Y186" s="22"/>
      <c r="Z186" s="22"/>
      <c r="AA186" s="22"/>
      <c r="AB186" s="22"/>
      <c r="AC186" s="22" t="s">
        <v>662</v>
      </c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3">
        <f t="shared" si="4"/>
        <v>11</v>
      </c>
      <c r="BB186" s="23">
        <f t="shared" si="5"/>
        <v>0</v>
      </c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</row>
    <row r="187" spans="1:83" ht="13.5" customHeight="1">
      <c r="A187" s="21" t="s">
        <v>407</v>
      </c>
      <c r="B187" s="21" t="s">
        <v>1124</v>
      </c>
      <c r="C187" s="22"/>
      <c r="D187" s="22" t="s">
        <v>662</v>
      </c>
      <c r="E187" s="22" t="s">
        <v>662</v>
      </c>
      <c r="F187" s="22"/>
      <c r="G187" s="22" t="s">
        <v>662</v>
      </c>
      <c r="H187" s="22"/>
      <c r="I187" s="22"/>
      <c r="J187" s="22" t="s">
        <v>662</v>
      </c>
      <c r="K187" s="22" t="s">
        <v>662</v>
      </c>
      <c r="L187" s="22" t="s">
        <v>662</v>
      </c>
      <c r="M187" s="22" t="s">
        <v>662</v>
      </c>
      <c r="N187" s="22" t="s">
        <v>662</v>
      </c>
      <c r="O187" s="22"/>
      <c r="P187" s="22"/>
      <c r="Q187" s="22" t="s">
        <v>662</v>
      </c>
      <c r="R187" s="22" t="s">
        <v>662</v>
      </c>
      <c r="S187" s="22" t="s">
        <v>662</v>
      </c>
      <c r="T187" s="22" t="s">
        <v>662</v>
      </c>
      <c r="U187" s="22" t="s">
        <v>662</v>
      </c>
      <c r="V187" s="22" t="s">
        <v>659</v>
      </c>
      <c r="W187" s="22" t="s">
        <v>662</v>
      </c>
      <c r="X187" s="22"/>
      <c r="Y187" s="22"/>
      <c r="Z187" s="22"/>
      <c r="AA187" s="22" t="s">
        <v>662</v>
      </c>
      <c r="AB187" s="22"/>
      <c r="AC187" s="22" t="s">
        <v>662</v>
      </c>
      <c r="AD187" s="22"/>
      <c r="AE187" s="22" t="s">
        <v>662</v>
      </c>
      <c r="AF187" s="22"/>
      <c r="AG187" s="22" t="s">
        <v>662</v>
      </c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3">
        <f t="shared" si="4"/>
        <v>19</v>
      </c>
      <c r="BB187" s="23">
        <f t="shared" si="5"/>
        <v>0</v>
      </c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</row>
    <row r="188" spans="1:83" ht="13.5" customHeight="1">
      <c r="A188" s="21" t="s">
        <v>409</v>
      </c>
      <c r="B188" s="21" t="s">
        <v>1125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 t="s">
        <v>662</v>
      </c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 t="s">
        <v>662</v>
      </c>
      <c r="X188" s="22"/>
      <c r="Y188" s="22"/>
      <c r="Z188" s="22"/>
      <c r="AA188" s="22" t="s">
        <v>662</v>
      </c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3">
        <f t="shared" si="4"/>
        <v>3</v>
      </c>
      <c r="BB188" s="23">
        <f t="shared" si="5"/>
        <v>0</v>
      </c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</row>
    <row r="189" spans="1:83" ht="13.5" customHeight="1">
      <c r="A189" s="21" t="s">
        <v>410</v>
      </c>
      <c r="B189" s="21" t="s">
        <v>1126</v>
      </c>
      <c r="C189" s="22"/>
      <c r="D189" s="22" t="s">
        <v>662</v>
      </c>
      <c r="E189" s="22"/>
      <c r="F189" s="22"/>
      <c r="G189" s="22"/>
      <c r="H189" s="22"/>
      <c r="I189" s="22"/>
      <c r="J189" s="22" t="s">
        <v>662</v>
      </c>
      <c r="K189" s="22"/>
      <c r="L189" s="22" t="s">
        <v>662</v>
      </c>
      <c r="M189" s="22"/>
      <c r="N189" s="22"/>
      <c r="O189" s="22"/>
      <c r="P189" s="22"/>
      <c r="Q189" s="22"/>
      <c r="R189" s="22"/>
      <c r="S189" s="22" t="s">
        <v>662</v>
      </c>
      <c r="T189" s="22" t="s">
        <v>662</v>
      </c>
      <c r="U189" s="22" t="s">
        <v>662</v>
      </c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3">
        <f t="shared" si="4"/>
        <v>6</v>
      </c>
      <c r="BB189" s="23">
        <f t="shared" si="5"/>
        <v>0</v>
      </c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</row>
    <row r="190" spans="1:83" ht="13.5" customHeight="1">
      <c r="A190" s="21" t="s">
        <v>412</v>
      </c>
      <c r="B190" s="21" t="s">
        <v>1127</v>
      </c>
      <c r="C190" s="22"/>
      <c r="D190" s="22"/>
      <c r="E190" s="22" t="s">
        <v>662</v>
      </c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 t="s">
        <v>662</v>
      </c>
      <c r="V190" s="22"/>
      <c r="W190" s="22" t="s">
        <v>662</v>
      </c>
      <c r="X190" s="22"/>
      <c r="Y190" s="22"/>
      <c r="Z190" s="22"/>
      <c r="AA190" s="22" t="s">
        <v>662</v>
      </c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3">
        <f t="shared" si="4"/>
        <v>4</v>
      </c>
      <c r="BB190" s="23">
        <f t="shared" si="5"/>
        <v>0</v>
      </c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</row>
    <row r="191" spans="1:83" ht="13.5" customHeight="1">
      <c r="A191" s="21" t="s">
        <v>414</v>
      </c>
      <c r="B191" s="21" t="s">
        <v>1128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3">
        <f t="shared" si="4"/>
        <v>0</v>
      </c>
      <c r="BB191" s="23">
        <f t="shared" si="5"/>
        <v>0</v>
      </c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</row>
    <row r="192" spans="1:83" ht="13.5" customHeight="1">
      <c r="A192" s="21" t="s">
        <v>416</v>
      </c>
      <c r="B192" s="21" t="s">
        <v>1129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3">
        <f t="shared" si="4"/>
        <v>0</v>
      </c>
      <c r="BB192" s="23">
        <f t="shared" si="5"/>
        <v>0</v>
      </c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</row>
    <row r="193" spans="1:83" ht="13.5" customHeight="1">
      <c r="A193" s="21" t="s">
        <v>418</v>
      </c>
      <c r="B193" s="21" t="s">
        <v>1130</v>
      </c>
      <c r="C193" s="22"/>
      <c r="D193" s="22" t="s">
        <v>662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3">
        <f t="shared" si="4"/>
        <v>1</v>
      </c>
      <c r="BB193" s="23">
        <f t="shared" si="5"/>
        <v>1</v>
      </c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</row>
    <row r="194" spans="1:83" ht="13.5" customHeight="1">
      <c r="A194" s="21" t="s">
        <v>420</v>
      </c>
      <c r="B194" s="21" t="s">
        <v>1131</v>
      </c>
      <c r="C194" s="22"/>
      <c r="D194" s="22" t="s">
        <v>662</v>
      </c>
      <c r="E194" s="22"/>
      <c r="F194" s="22" t="s">
        <v>662</v>
      </c>
      <c r="G194" s="22"/>
      <c r="H194" s="22"/>
      <c r="I194" s="22"/>
      <c r="J194" s="22" t="s">
        <v>662</v>
      </c>
      <c r="K194" s="22" t="s">
        <v>662</v>
      </c>
      <c r="L194" s="22" t="s">
        <v>662</v>
      </c>
      <c r="M194" s="22"/>
      <c r="N194" s="22"/>
      <c r="O194" s="22"/>
      <c r="P194" s="22" t="s">
        <v>662</v>
      </c>
      <c r="Q194" s="22"/>
      <c r="R194" s="22"/>
      <c r="S194" s="22" t="s">
        <v>662</v>
      </c>
      <c r="T194" s="22" t="s">
        <v>662</v>
      </c>
      <c r="U194" s="22" t="s">
        <v>662</v>
      </c>
      <c r="V194" s="22"/>
      <c r="W194" s="22" t="s">
        <v>662</v>
      </c>
      <c r="X194" s="22"/>
      <c r="Y194" s="22"/>
      <c r="Z194" s="22" t="s">
        <v>662</v>
      </c>
      <c r="AA194" s="22"/>
      <c r="AB194" s="22"/>
      <c r="AC194" s="22" t="s">
        <v>662</v>
      </c>
      <c r="AD194" s="22"/>
      <c r="AE194" s="22"/>
      <c r="AF194" s="22"/>
      <c r="AG194" s="22" t="s">
        <v>662</v>
      </c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3">
        <f t="shared" si="4"/>
        <v>13</v>
      </c>
      <c r="BB194" s="23">
        <f t="shared" si="5"/>
        <v>0</v>
      </c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</row>
    <row r="195" spans="1:83" ht="13.5" customHeight="1">
      <c r="A195" s="21" t="s">
        <v>422</v>
      </c>
      <c r="B195" s="21" t="s">
        <v>1132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3">
        <f t="shared" si="4"/>
        <v>0</v>
      </c>
      <c r="BB195" s="23">
        <f t="shared" si="5"/>
        <v>0</v>
      </c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</row>
    <row r="196" spans="1:83" ht="13.5" customHeight="1">
      <c r="A196" s="21" t="s">
        <v>424</v>
      </c>
      <c r="B196" s="21" t="s">
        <v>1133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3">
        <f t="shared" si="4"/>
        <v>0</v>
      </c>
      <c r="BB196" s="23">
        <f t="shared" si="5"/>
        <v>0</v>
      </c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</row>
    <row r="197" spans="1:83" ht="13.5" customHeight="1">
      <c r="A197" s="21" t="s">
        <v>426</v>
      </c>
      <c r="B197" s="21" t="s">
        <v>1134</v>
      </c>
      <c r="C197" s="22" t="s">
        <v>662</v>
      </c>
      <c r="D197" s="22" t="s">
        <v>662</v>
      </c>
      <c r="E197" s="22"/>
      <c r="F197" s="22" t="s">
        <v>662</v>
      </c>
      <c r="G197" s="22"/>
      <c r="H197" s="22"/>
      <c r="I197" s="22"/>
      <c r="J197" s="22" t="s">
        <v>662</v>
      </c>
      <c r="K197" s="22"/>
      <c r="L197" s="22" t="s">
        <v>662</v>
      </c>
      <c r="M197" s="22"/>
      <c r="N197" s="22"/>
      <c r="O197" s="22" t="s">
        <v>662</v>
      </c>
      <c r="P197" s="22" t="s">
        <v>662</v>
      </c>
      <c r="Q197" s="22"/>
      <c r="R197" s="22"/>
      <c r="S197" s="22" t="s">
        <v>662</v>
      </c>
      <c r="T197" s="22" t="s">
        <v>662</v>
      </c>
      <c r="U197" s="22" t="s">
        <v>662</v>
      </c>
      <c r="V197" s="22"/>
      <c r="W197" s="22" t="s">
        <v>662</v>
      </c>
      <c r="X197" s="22"/>
      <c r="Y197" s="22"/>
      <c r="Z197" s="22" t="s">
        <v>662</v>
      </c>
      <c r="AA197" s="22"/>
      <c r="AB197" s="22" t="s">
        <v>662</v>
      </c>
      <c r="AC197" s="22"/>
      <c r="AD197" s="22" t="s">
        <v>662</v>
      </c>
      <c r="AE197" s="22"/>
      <c r="AF197" s="22"/>
      <c r="AG197" s="22" t="s">
        <v>662</v>
      </c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3">
        <f t="shared" ref="BA197:BA260" si="6">COUNTIF(C197:AZ197,"&lt;&gt;")</f>
        <v>15</v>
      </c>
      <c r="BB197" s="23">
        <f t="shared" ref="BB197:BB260" si="7">IF(BA197=1,1,0)</f>
        <v>0</v>
      </c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</row>
    <row r="198" spans="1:83" ht="13.5" customHeight="1">
      <c r="A198" s="21" t="s">
        <v>428</v>
      </c>
      <c r="B198" s="21" t="s">
        <v>1135</v>
      </c>
      <c r="C198" s="22"/>
      <c r="D198" s="22"/>
      <c r="E198" s="22"/>
      <c r="F198" s="22"/>
      <c r="G198" s="22"/>
      <c r="H198" s="22"/>
      <c r="I198" s="22"/>
      <c r="J198" s="22" t="s">
        <v>662</v>
      </c>
      <c r="K198" s="22"/>
      <c r="L198" s="22"/>
      <c r="M198" s="22"/>
      <c r="N198" s="22"/>
      <c r="O198" s="22"/>
      <c r="P198" s="22" t="s">
        <v>662</v>
      </c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 t="s">
        <v>662</v>
      </c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3">
        <f t="shared" si="6"/>
        <v>3</v>
      </c>
      <c r="BB198" s="23">
        <f t="shared" si="7"/>
        <v>0</v>
      </c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</row>
    <row r="199" spans="1:83" ht="13.5" customHeight="1">
      <c r="A199" s="21" t="s">
        <v>430</v>
      </c>
      <c r="B199" s="21" t="s">
        <v>1136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3">
        <f t="shared" si="6"/>
        <v>0</v>
      </c>
      <c r="BB199" s="23">
        <f t="shared" si="7"/>
        <v>0</v>
      </c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</row>
    <row r="200" spans="1:83" ht="13.5" customHeight="1">
      <c r="A200" s="21" t="s">
        <v>432</v>
      </c>
      <c r="B200" s="21" t="s">
        <v>1137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3">
        <f t="shared" si="6"/>
        <v>0</v>
      </c>
      <c r="BB200" s="23">
        <f t="shared" si="7"/>
        <v>0</v>
      </c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</row>
    <row r="201" spans="1:83" ht="13.5" customHeight="1">
      <c r="A201" s="21" t="s">
        <v>434</v>
      </c>
      <c r="B201" s="21" t="s">
        <v>1138</v>
      </c>
      <c r="C201" s="22"/>
      <c r="D201" s="22" t="s">
        <v>662</v>
      </c>
      <c r="E201" s="22"/>
      <c r="F201" s="22" t="s">
        <v>662</v>
      </c>
      <c r="G201" s="22"/>
      <c r="H201" s="22"/>
      <c r="I201" s="22"/>
      <c r="J201" s="22" t="s">
        <v>662</v>
      </c>
      <c r="K201" s="22" t="s">
        <v>662</v>
      </c>
      <c r="L201" s="22" t="s">
        <v>662</v>
      </c>
      <c r="M201" s="22"/>
      <c r="N201" s="22" t="s">
        <v>662</v>
      </c>
      <c r="O201" s="22"/>
      <c r="P201" s="22" t="s">
        <v>662</v>
      </c>
      <c r="Q201" s="22"/>
      <c r="R201" s="22"/>
      <c r="S201" s="22"/>
      <c r="T201" s="22"/>
      <c r="U201" s="22"/>
      <c r="V201" s="22"/>
      <c r="W201" s="22" t="s">
        <v>662</v>
      </c>
      <c r="X201" s="22"/>
      <c r="Y201" s="22"/>
      <c r="Z201" s="22" t="s">
        <v>662</v>
      </c>
      <c r="AA201" s="22" t="s">
        <v>662</v>
      </c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3">
        <f t="shared" si="6"/>
        <v>10</v>
      </c>
      <c r="BB201" s="23">
        <f t="shared" si="7"/>
        <v>0</v>
      </c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</row>
    <row r="202" spans="1:83" ht="13.5" customHeight="1">
      <c r="A202" s="21" t="s">
        <v>436</v>
      </c>
      <c r="B202" s="21" t="s">
        <v>1139</v>
      </c>
      <c r="C202" s="22" t="s">
        <v>662</v>
      </c>
      <c r="D202" s="22" t="s">
        <v>662</v>
      </c>
      <c r="E202" s="22"/>
      <c r="F202" s="22" t="s">
        <v>662</v>
      </c>
      <c r="G202" s="22"/>
      <c r="H202" s="22"/>
      <c r="I202" s="22"/>
      <c r="J202" s="22" t="s">
        <v>662</v>
      </c>
      <c r="K202" s="22" t="s">
        <v>662</v>
      </c>
      <c r="L202" s="22" t="s">
        <v>662</v>
      </c>
      <c r="M202" s="22"/>
      <c r="N202" s="22" t="s">
        <v>662</v>
      </c>
      <c r="O202" s="22"/>
      <c r="P202" s="22" t="s">
        <v>662</v>
      </c>
      <c r="Q202" s="22"/>
      <c r="R202" s="22"/>
      <c r="S202" s="22" t="s">
        <v>662</v>
      </c>
      <c r="T202" s="22" t="s">
        <v>662</v>
      </c>
      <c r="U202" s="22" t="s">
        <v>662</v>
      </c>
      <c r="V202" s="22"/>
      <c r="W202" s="22" t="s">
        <v>662</v>
      </c>
      <c r="X202" s="22"/>
      <c r="Y202" s="22"/>
      <c r="Z202" s="22" t="s">
        <v>662</v>
      </c>
      <c r="AA202" s="22" t="s">
        <v>662</v>
      </c>
      <c r="AB202" s="22" t="s">
        <v>662</v>
      </c>
      <c r="AC202" s="22" t="s">
        <v>662</v>
      </c>
      <c r="AD202" s="22" t="s">
        <v>662</v>
      </c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3">
        <f t="shared" si="6"/>
        <v>17</v>
      </c>
      <c r="BB202" s="23">
        <f t="shared" si="7"/>
        <v>0</v>
      </c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</row>
    <row r="203" spans="1:83" ht="13.5" customHeight="1">
      <c r="A203" s="21" t="s">
        <v>438</v>
      </c>
      <c r="B203" s="21" t="s">
        <v>1140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 t="s">
        <v>662</v>
      </c>
      <c r="Q203" s="22"/>
      <c r="R203" s="22"/>
      <c r="S203" s="22" t="s">
        <v>662</v>
      </c>
      <c r="T203" s="22" t="s">
        <v>662</v>
      </c>
      <c r="U203" s="22" t="s">
        <v>662</v>
      </c>
      <c r="V203" s="22"/>
      <c r="W203" s="22" t="s">
        <v>662</v>
      </c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3">
        <f t="shared" si="6"/>
        <v>5</v>
      </c>
      <c r="BB203" s="23">
        <f t="shared" si="7"/>
        <v>0</v>
      </c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</row>
    <row r="204" spans="1:83" ht="13.5" customHeight="1">
      <c r="A204" s="21" t="s">
        <v>440</v>
      </c>
      <c r="B204" s="21" t="s">
        <v>1141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3">
        <f t="shared" si="6"/>
        <v>0</v>
      </c>
      <c r="BB204" s="23">
        <f t="shared" si="7"/>
        <v>0</v>
      </c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</row>
    <row r="205" spans="1:83" ht="13.5" customHeight="1">
      <c r="A205" s="21" t="s">
        <v>442</v>
      </c>
      <c r="B205" s="21" t="s">
        <v>1142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3">
        <f t="shared" si="6"/>
        <v>0</v>
      </c>
      <c r="BB205" s="23">
        <f t="shared" si="7"/>
        <v>0</v>
      </c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</row>
    <row r="206" spans="1:83" ht="13.5" customHeight="1">
      <c r="A206" s="21" t="s">
        <v>444</v>
      </c>
      <c r="B206" s="21" t="s">
        <v>1143</v>
      </c>
      <c r="C206" s="22"/>
      <c r="D206" s="22" t="s">
        <v>662</v>
      </c>
      <c r="E206" s="22"/>
      <c r="F206" s="22"/>
      <c r="G206" s="22"/>
      <c r="H206" s="22"/>
      <c r="I206" s="22"/>
      <c r="J206" s="22" t="s">
        <v>662</v>
      </c>
      <c r="K206" s="22"/>
      <c r="L206" s="22"/>
      <c r="M206" s="22"/>
      <c r="N206" s="22"/>
      <c r="O206" s="22" t="s">
        <v>662</v>
      </c>
      <c r="P206" s="22" t="s">
        <v>662</v>
      </c>
      <c r="Q206" s="22" t="s">
        <v>662</v>
      </c>
      <c r="R206" s="22"/>
      <c r="S206" s="22"/>
      <c r="T206" s="22"/>
      <c r="U206" s="22"/>
      <c r="V206" s="22"/>
      <c r="W206" s="22"/>
      <c r="X206" s="22"/>
      <c r="Y206" s="22"/>
      <c r="Z206" s="22" t="s">
        <v>662</v>
      </c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3">
        <f t="shared" si="6"/>
        <v>6</v>
      </c>
      <c r="BB206" s="23">
        <f t="shared" si="7"/>
        <v>0</v>
      </c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</row>
    <row r="207" spans="1:83" ht="13.5" customHeight="1">
      <c r="A207" s="21" t="s">
        <v>446</v>
      </c>
      <c r="B207" s="21" t="s">
        <v>1144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3">
        <f t="shared" si="6"/>
        <v>0</v>
      </c>
      <c r="BB207" s="23">
        <f t="shared" si="7"/>
        <v>0</v>
      </c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</row>
    <row r="208" spans="1:83" ht="13.5" customHeight="1">
      <c r="A208" s="21" t="s">
        <v>448</v>
      </c>
      <c r="B208" s="21" t="s">
        <v>1145</v>
      </c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 t="s">
        <v>659</v>
      </c>
      <c r="W208" s="22"/>
      <c r="X208" s="22" t="s">
        <v>662</v>
      </c>
      <c r="Y208" s="22"/>
      <c r="Z208" s="22" t="s">
        <v>662</v>
      </c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3">
        <f t="shared" si="6"/>
        <v>3</v>
      </c>
      <c r="BB208" s="23">
        <f t="shared" si="7"/>
        <v>0</v>
      </c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</row>
    <row r="209" spans="1:83" ht="13.5" customHeight="1">
      <c r="A209" s="21" t="s">
        <v>450</v>
      </c>
      <c r="B209" s="21" t="s">
        <v>1146</v>
      </c>
      <c r="C209" s="22" t="s">
        <v>662</v>
      </c>
      <c r="D209" s="22" t="s">
        <v>662</v>
      </c>
      <c r="E209" s="22"/>
      <c r="F209" s="22" t="s">
        <v>662</v>
      </c>
      <c r="G209" s="22" t="s">
        <v>662</v>
      </c>
      <c r="H209" s="22"/>
      <c r="I209" s="22"/>
      <c r="J209" s="22" t="s">
        <v>662</v>
      </c>
      <c r="K209" s="22" t="s">
        <v>662</v>
      </c>
      <c r="L209" s="22" t="s">
        <v>662</v>
      </c>
      <c r="M209" s="22" t="s">
        <v>662</v>
      </c>
      <c r="N209" s="22" t="s">
        <v>662</v>
      </c>
      <c r="O209" s="22"/>
      <c r="P209" s="22" t="s">
        <v>662</v>
      </c>
      <c r="Q209" s="22" t="s">
        <v>662</v>
      </c>
      <c r="R209" s="22"/>
      <c r="S209" s="22" t="s">
        <v>662</v>
      </c>
      <c r="T209" s="22" t="s">
        <v>662</v>
      </c>
      <c r="U209" s="22" t="s">
        <v>662</v>
      </c>
      <c r="V209" s="22" t="s">
        <v>659</v>
      </c>
      <c r="W209" s="22" t="s">
        <v>662</v>
      </c>
      <c r="X209" s="22" t="s">
        <v>662</v>
      </c>
      <c r="Y209" s="22" t="s">
        <v>662</v>
      </c>
      <c r="Z209" s="22" t="s">
        <v>662</v>
      </c>
      <c r="AA209" s="22" t="s">
        <v>662</v>
      </c>
      <c r="AB209" s="22" t="s">
        <v>662</v>
      </c>
      <c r="AC209" s="22" t="s">
        <v>662</v>
      </c>
      <c r="AD209" s="22" t="s">
        <v>662</v>
      </c>
      <c r="AE209" s="22" t="s">
        <v>662</v>
      </c>
      <c r="AF209" s="22" t="s">
        <v>662</v>
      </c>
      <c r="AG209" s="22" t="s">
        <v>662</v>
      </c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3">
        <f t="shared" si="6"/>
        <v>26</v>
      </c>
      <c r="BB209" s="23">
        <f t="shared" si="7"/>
        <v>0</v>
      </c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</row>
    <row r="210" spans="1:83" ht="13.5" customHeight="1">
      <c r="A210" s="21" t="s">
        <v>452</v>
      </c>
      <c r="B210" s="21" t="s">
        <v>1147</v>
      </c>
      <c r="C210" s="22"/>
      <c r="D210" s="22"/>
      <c r="E210" s="22"/>
      <c r="F210" s="22"/>
      <c r="G210" s="22"/>
      <c r="H210" s="22"/>
      <c r="I210" s="22"/>
      <c r="J210" s="22"/>
      <c r="K210" s="22" t="s">
        <v>662</v>
      </c>
      <c r="L210" s="22" t="s">
        <v>662</v>
      </c>
      <c r="M210" s="22"/>
      <c r="N210" s="22" t="s">
        <v>662</v>
      </c>
      <c r="O210" s="22"/>
      <c r="P210" s="22"/>
      <c r="Q210" s="22"/>
      <c r="R210" s="22"/>
      <c r="S210" s="22" t="s">
        <v>662</v>
      </c>
      <c r="T210" s="22" t="s">
        <v>662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3">
        <f t="shared" si="6"/>
        <v>5</v>
      </c>
      <c r="BB210" s="23">
        <f t="shared" si="7"/>
        <v>0</v>
      </c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</row>
    <row r="211" spans="1:83" ht="13.5" customHeight="1">
      <c r="A211" s="21" t="s">
        <v>454</v>
      </c>
      <c r="B211" s="21" t="s">
        <v>1148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 t="s">
        <v>662</v>
      </c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3">
        <f t="shared" si="6"/>
        <v>1</v>
      </c>
      <c r="BB211" s="23">
        <f t="shared" si="7"/>
        <v>1</v>
      </c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</row>
    <row r="212" spans="1:83" ht="13.5" customHeight="1">
      <c r="A212" s="21" t="s">
        <v>456</v>
      </c>
      <c r="B212" s="21" t="s">
        <v>1149</v>
      </c>
      <c r="C212" s="22"/>
      <c r="D212" s="22" t="s">
        <v>662</v>
      </c>
      <c r="E212" s="22" t="s">
        <v>662</v>
      </c>
      <c r="F212" s="22"/>
      <c r="G212" s="22"/>
      <c r="H212" s="22"/>
      <c r="I212" s="22"/>
      <c r="J212" s="22" t="s">
        <v>662</v>
      </c>
      <c r="K212" s="22"/>
      <c r="L212" s="22" t="s">
        <v>662</v>
      </c>
      <c r="M212" s="22"/>
      <c r="N212" s="22"/>
      <c r="O212" s="22"/>
      <c r="P212" s="22"/>
      <c r="Q212" s="22"/>
      <c r="R212" s="22"/>
      <c r="S212" s="22"/>
      <c r="T212" s="22"/>
      <c r="U212" s="22"/>
      <c r="V212" s="22" t="s">
        <v>662</v>
      </c>
      <c r="W212" s="22" t="s">
        <v>662</v>
      </c>
      <c r="X212" s="22"/>
      <c r="Y212" s="22"/>
      <c r="Z212" s="22"/>
      <c r="AA212" s="22" t="s">
        <v>662</v>
      </c>
      <c r="AB212" s="22"/>
      <c r="AC212" s="22" t="s">
        <v>662</v>
      </c>
      <c r="AD212" s="22" t="s">
        <v>662</v>
      </c>
      <c r="AE212" s="22"/>
      <c r="AF212" s="22"/>
      <c r="AG212" s="22" t="s">
        <v>662</v>
      </c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3">
        <f t="shared" si="6"/>
        <v>10</v>
      </c>
      <c r="BB212" s="23">
        <f t="shared" si="7"/>
        <v>0</v>
      </c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</row>
    <row r="213" spans="1:83" ht="13.5" customHeight="1">
      <c r="A213" s="21" t="s">
        <v>458</v>
      </c>
      <c r="B213" s="21" t="s">
        <v>1150</v>
      </c>
      <c r="C213" s="22"/>
      <c r="D213" s="22" t="s">
        <v>662</v>
      </c>
      <c r="E213" s="22"/>
      <c r="F213" s="22"/>
      <c r="G213" s="22"/>
      <c r="H213" s="22"/>
      <c r="I213" s="22"/>
      <c r="J213" s="22" t="s">
        <v>662</v>
      </c>
      <c r="K213" s="22" t="s">
        <v>662</v>
      </c>
      <c r="L213" s="22" t="s">
        <v>662</v>
      </c>
      <c r="M213" s="22"/>
      <c r="N213" s="22" t="s">
        <v>662</v>
      </c>
      <c r="O213" s="22"/>
      <c r="P213" s="22" t="s">
        <v>662</v>
      </c>
      <c r="Q213" s="22"/>
      <c r="R213" s="22"/>
      <c r="S213" s="22"/>
      <c r="T213" s="22"/>
      <c r="U213" s="22" t="s">
        <v>662</v>
      </c>
      <c r="V213" s="22"/>
      <c r="W213" s="22" t="s">
        <v>662</v>
      </c>
      <c r="X213" s="22"/>
      <c r="Y213" s="22"/>
      <c r="Z213" s="22" t="s">
        <v>662</v>
      </c>
      <c r="AA213" s="22"/>
      <c r="AB213" s="22"/>
      <c r="AC213" s="22" t="s">
        <v>662</v>
      </c>
      <c r="AD213" s="22"/>
      <c r="AE213" s="22"/>
      <c r="AF213" s="22"/>
      <c r="AG213" s="22" t="s">
        <v>662</v>
      </c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3">
        <f t="shared" si="6"/>
        <v>11</v>
      </c>
      <c r="BB213" s="23">
        <f t="shared" si="7"/>
        <v>0</v>
      </c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</row>
    <row r="214" spans="1:83" ht="13.5" customHeight="1">
      <c r="A214" s="21" t="s">
        <v>460</v>
      </c>
      <c r="B214" s="21" t="s">
        <v>1151</v>
      </c>
      <c r="C214" s="22" t="s">
        <v>662</v>
      </c>
      <c r="D214" s="22" t="s">
        <v>662</v>
      </c>
      <c r="E214" s="22" t="s">
        <v>662</v>
      </c>
      <c r="F214" s="22"/>
      <c r="G214" s="22"/>
      <c r="H214" s="22"/>
      <c r="I214" s="22"/>
      <c r="J214" s="22" t="s">
        <v>662</v>
      </c>
      <c r="K214" s="22" t="s">
        <v>662</v>
      </c>
      <c r="L214" s="22" t="s">
        <v>662</v>
      </c>
      <c r="M214" s="22" t="s">
        <v>662</v>
      </c>
      <c r="N214" s="22" t="s">
        <v>662</v>
      </c>
      <c r="O214" s="22" t="s">
        <v>662</v>
      </c>
      <c r="P214" s="22" t="s">
        <v>662</v>
      </c>
      <c r="Q214" s="22"/>
      <c r="R214" s="22"/>
      <c r="S214" s="22" t="s">
        <v>662</v>
      </c>
      <c r="T214" s="22" t="s">
        <v>662</v>
      </c>
      <c r="U214" s="22" t="s">
        <v>662</v>
      </c>
      <c r="V214" s="22" t="s">
        <v>662</v>
      </c>
      <c r="W214" s="22" t="s">
        <v>662</v>
      </c>
      <c r="X214" s="22" t="s">
        <v>662</v>
      </c>
      <c r="Y214" s="22"/>
      <c r="Z214" s="22" t="s">
        <v>662</v>
      </c>
      <c r="AA214" s="22" t="s">
        <v>662</v>
      </c>
      <c r="AB214" s="22"/>
      <c r="AC214" s="22" t="s">
        <v>662</v>
      </c>
      <c r="AD214" s="22" t="s">
        <v>662</v>
      </c>
      <c r="AE214" s="22" t="s">
        <v>662</v>
      </c>
      <c r="AF214" s="22" t="s">
        <v>662</v>
      </c>
      <c r="AG214" s="22" t="s">
        <v>662</v>
      </c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3">
        <f t="shared" si="6"/>
        <v>23</v>
      </c>
      <c r="BB214" s="23">
        <f t="shared" si="7"/>
        <v>0</v>
      </c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</row>
    <row r="215" spans="1:83" ht="13.5" customHeight="1">
      <c r="A215" s="21" t="s">
        <v>462</v>
      </c>
      <c r="B215" s="21" t="s">
        <v>1152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3">
        <f t="shared" si="6"/>
        <v>0</v>
      </c>
      <c r="BB215" s="23">
        <f t="shared" si="7"/>
        <v>0</v>
      </c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</row>
    <row r="216" spans="1:83" ht="13.5" customHeight="1">
      <c r="A216" s="21" t="s">
        <v>464</v>
      </c>
      <c r="B216" s="21" t="s">
        <v>1153</v>
      </c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 t="s">
        <v>662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3">
        <f t="shared" si="6"/>
        <v>1</v>
      </c>
      <c r="BB216" s="23">
        <f t="shared" si="7"/>
        <v>1</v>
      </c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</row>
    <row r="217" spans="1:83" ht="13.5" customHeight="1">
      <c r="A217" s="21" t="s">
        <v>466</v>
      </c>
      <c r="B217" s="21" t="s">
        <v>1154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3">
        <f t="shared" si="6"/>
        <v>0</v>
      </c>
      <c r="BB217" s="23">
        <f t="shared" si="7"/>
        <v>0</v>
      </c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</row>
    <row r="218" spans="1:83" ht="13.5" customHeight="1">
      <c r="A218" s="21" t="s">
        <v>468</v>
      </c>
      <c r="B218" s="21" t="s">
        <v>1155</v>
      </c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 t="s">
        <v>662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 t="s">
        <v>662</v>
      </c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3">
        <f t="shared" si="6"/>
        <v>2</v>
      </c>
      <c r="BB218" s="23">
        <f t="shared" si="7"/>
        <v>0</v>
      </c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</row>
    <row r="219" spans="1:83" ht="13.5" customHeight="1">
      <c r="A219" s="21" t="s">
        <v>470</v>
      </c>
      <c r="B219" s="21" t="s">
        <v>1156</v>
      </c>
      <c r="C219" s="22"/>
      <c r="D219" s="22" t="s">
        <v>662</v>
      </c>
      <c r="E219" s="22"/>
      <c r="F219" s="22"/>
      <c r="G219" s="22"/>
      <c r="H219" s="22"/>
      <c r="I219" s="22"/>
      <c r="J219" s="22" t="s">
        <v>662</v>
      </c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3">
        <f t="shared" si="6"/>
        <v>2</v>
      </c>
      <c r="BB219" s="23">
        <f t="shared" si="7"/>
        <v>0</v>
      </c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</row>
    <row r="220" spans="1:83" ht="13.5" customHeight="1">
      <c r="A220" s="21" t="s">
        <v>472</v>
      </c>
      <c r="B220" s="21" t="s">
        <v>1157</v>
      </c>
      <c r="C220" s="22"/>
      <c r="D220" s="22"/>
      <c r="E220" s="22"/>
      <c r="F220" s="22"/>
      <c r="G220" s="22"/>
      <c r="H220" s="22"/>
      <c r="I220" s="22"/>
      <c r="J220" s="22" t="s">
        <v>662</v>
      </c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3">
        <f t="shared" si="6"/>
        <v>1</v>
      </c>
      <c r="BB220" s="23">
        <f t="shared" si="7"/>
        <v>1</v>
      </c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</row>
    <row r="221" spans="1:83" ht="13.5" customHeight="1">
      <c r="A221" s="21" t="s">
        <v>474</v>
      </c>
      <c r="B221" s="21" t="s">
        <v>1158</v>
      </c>
      <c r="C221" s="22"/>
      <c r="D221" s="22" t="s">
        <v>662</v>
      </c>
      <c r="E221" s="22"/>
      <c r="F221" s="22"/>
      <c r="G221" s="22"/>
      <c r="H221" s="22"/>
      <c r="I221" s="22"/>
      <c r="J221" s="22" t="s">
        <v>662</v>
      </c>
      <c r="K221" s="22"/>
      <c r="L221" s="22"/>
      <c r="M221" s="22"/>
      <c r="N221" s="22" t="s">
        <v>662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 t="s">
        <v>662</v>
      </c>
      <c r="AB221" s="22"/>
      <c r="AC221" s="22"/>
      <c r="AD221" s="22" t="s">
        <v>662</v>
      </c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3">
        <f t="shared" si="6"/>
        <v>5</v>
      </c>
      <c r="BB221" s="23">
        <f t="shared" si="7"/>
        <v>0</v>
      </c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</row>
    <row r="222" spans="1:83" ht="13.5" customHeight="1">
      <c r="A222" s="21" t="s">
        <v>476</v>
      </c>
      <c r="B222" s="21" t="s">
        <v>1159</v>
      </c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3">
        <f t="shared" si="6"/>
        <v>0</v>
      </c>
      <c r="BB222" s="23">
        <f t="shared" si="7"/>
        <v>0</v>
      </c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</row>
    <row r="223" spans="1:83" ht="13.5" customHeight="1">
      <c r="A223" s="21" t="s">
        <v>478</v>
      </c>
      <c r="B223" s="21" t="s">
        <v>1160</v>
      </c>
      <c r="C223" s="22"/>
      <c r="D223" s="22" t="s">
        <v>662</v>
      </c>
      <c r="E223" s="22" t="s">
        <v>662</v>
      </c>
      <c r="F223" s="22" t="s">
        <v>662</v>
      </c>
      <c r="G223" s="22"/>
      <c r="H223" s="22"/>
      <c r="I223" s="22"/>
      <c r="J223" s="22" t="s">
        <v>662</v>
      </c>
      <c r="K223" s="22" t="s">
        <v>662</v>
      </c>
      <c r="L223" s="22" t="s">
        <v>662</v>
      </c>
      <c r="M223" s="22" t="s">
        <v>662</v>
      </c>
      <c r="N223" s="22"/>
      <c r="O223" s="22" t="s">
        <v>662</v>
      </c>
      <c r="P223" s="22" t="s">
        <v>662</v>
      </c>
      <c r="Q223" s="22" t="s">
        <v>662</v>
      </c>
      <c r="R223" s="22" t="s">
        <v>662</v>
      </c>
      <c r="S223" s="22" t="s">
        <v>662</v>
      </c>
      <c r="T223" s="22" t="s">
        <v>662</v>
      </c>
      <c r="U223" s="22" t="s">
        <v>662</v>
      </c>
      <c r="V223" s="22" t="s">
        <v>659</v>
      </c>
      <c r="W223" s="22" t="s">
        <v>662</v>
      </c>
      <c r="X223" s="22"/>
      <c r="Y223" s="22" t="s">
        <v>662</v>
      </c>
      <c r="Z223" s="22" t="s">
        <v>662</v>
      </c>
      <c r="AA223" s="22" t="s">
        <v>662</v>
      </c>
      <c r="AB223" s="22"/>
      <c r="AC223" s="22" t="s">
        <v>662</v>
      </c>
      <c r="AD223" s="22"/>
      <c r="AE223" s="22" t="s">
        <v>662</v>
      </c>
      <c r="AF223" s="22" t="s">
        <v>662</v>
      </c>
      <c r="AG223" s="22" t="s">
        <v>662</v>
      </c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3">
        <f t="shared" si="6"/>
        <v>23</v>
      </c>
      <c r="BB223" s="23">
        <f t="shared" si="7"/>
        <v>0</v>
      </c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</row>
    <row r="224" spans="1:83" ht="13.5" customHeight="1">
      <c r="A224" s="21" t="s">
        <v>480</v>
      </c>
      <c r="B224" s="21" t="s">
        <v>1161</v>
      </c>
      <c r="C224" s="22"/>
      <c r="D224" s="22" t="s">
        <v>662</v>
      </c>
      <c r="E224" s="22" t="s">
        <v>662</v>
      </c>
      <c r="F224" s="22" t="s">
        <v>662</v>
      </c>
      <c r="G224" s="22" t="s">
        <v>662</v>
      </c>
      <c r="H224" s="22"/>
      <c r="I224" s="22"/>
      <c r="J224" s="22" t="s">
        <v>662</v>
      </c>
      <c r="K224" s="22" t="s">
        <v>662</v>
      </c>
      <c r="L224" s="22" t="s">
        <v>662</v>
      </c>
      <c r="M224" s="22" t="s">
        <v>662</v>
      </c>
      <c r="N224" s="22" t="s">
        <v>662</v>
      </c>
      <c r="O224" s="22"/>
      <c r="P224" s="22"/>
      <c r="Q224" s="22"/>
      <c r="R224" s="22" t="s">
        <v>662</v>
      </c>
      <c r="S224" s="22" t="s">
        <v>662</v>
      </c>
      <c r="T224" s="22" t="s">
        <v>662</v>
      </c>
      <c r="U224" s="22" t="s">
        <v>662</v>
      </c>
      <c r="V224" s="22" t="s">
        <v>659</v>
      </c>
      <c r="W224" s="22" t="s">
        <v>662</v>
      </c>
      <c r="X224" s="22"/>
      <c r="Y224" s="22"/>
      <c r="Z224" s="22" t="s">
        <v>662</v>
      </c>
      <c r="AA224" s="22" t="s">
        <v>662</v>
      </c>
      <c r="AB224" s="22"/>
      <c r="AC224" s="22" t="s">
        <v>662</v>
      </c>
      <c r="AD224" s="22"/>
      <c r="AE224" s="22" t="s">
        <v>662</v>
      </c>
      <c r="AF224" s="22" t="s">
        <v>662</v>
      </c>
      <c r="AG224" s="22" t="s">
        <v>662</v>
      </c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3">
        <f t="shared" si="6"/>
        <v>21</v>
      </c>
      <c r="BB224" s="23">
        <f t="shared" si="7"/>
        <v>0</v>
      </c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</row>
    <row r="225" spans="1:83" ht="13.5" customHeight="1">
      <c r="A225" s="21" t="s">
        <v>482</v>
      </c>
      <c r="B225" s="21" t="s">
        <v>1162</v>
      </c>
      <c r="C225" s="22"/>
      <c r="D225" s="22" t="s">
        <v>662</v>
      </c>
      <c r="E225" s="22"/>
      <c r="F225" s="22"/>
      <c r="G225" s="22"/>
      <c r="H225" s="22"/>
      <c r="I225" s="22"/>
      <c r="J225" s="22" t="s">
        <v>662</v>
      </c>
      <c r="K225" s="22" t="s">
        <v>662</v>
      </c>
      <c r="L225" s="22" t="s">
        <v>662</v>
      </c>
      <c r="M225" s="22"/>
      <c r="N225" s="22" t="s">
        <v>662</v>
      </c>
      <c r="O225" s="22"/>
      <c r="P225" s="22"/>
      <c r="Q225" s="22"/>
      <c r="R225" s="22"/>
      <c r="S225" s="22"/>
      <c r="T225" s="22"/>
      <c r="U225" s="22" t="s">
        <v>662</v>
      </c>
      <c r="V225" s="22"/>
      <c r="W225" s="22" t="s">
        <v>662</v>
      </c>
      <c r="X225" s="22"/>
      <c r="Y225" s="22"/>
      <c r="Z225" s="22" t="s">
        <v>662</v>
      </c>
      <c r="AA225" s="22" t="s">
        <v>662</v>
      </c>
      <c r="AB225" s="22"/>
      <c r="AC225" s="22" t="s">
        <v>662</v>
      </c>
      <c r="AD225" s="22"/>
      <c r="AE225" s="22"/>
      <c r="AF225" s="22"/>
      <c r="AG225" s="22" t="s">
        <v>662</v>
      </c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3">
        <f t="shared" si="6"/>
        <v>11</v>
      </c>
      <c r="BB225" s="23">
        <f t="shared" si="7"/>
        <v>0</v>
      </c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</row>
    <row r="226" spans="1:83" ht="13.5" customHeight="1">
      <c r="A226" s="21" t="s">
        <v>484</v>
      </c>
      <c r="B226" s="21" t="s">
        <v>1163</v>
      </c>
      <c r="C226" s="22"/>
      <c r="D226" s="22" t="s">
        <v>662</v>
      </c>
      <c r="E226" s="22" t="s">
        <v>662</v>
      </c>
      <c r="F226" s="22" t="s">
        <v>662</v>
      </c>
      <c r="G226" s="22"/>
      <c r="H226" s="22"/>
      <c r="I226" s="22"/>
      <c r="J226" s="22" t="s">
        <v>662</v>
      </c>
      <c r="K226" s="22" t="s">
        <v>662</v>
      </c>
      <c r="L226" s="22" t="s">
        <v>662</v>
      </c>
      <c r="M226" s="22"/>
      <c r="N226" s="22" t="s">
        <v>662</v>
      </c>
      <c r="O226" s="22"/>
      <c r="P226" s="22"/>
      <c r="Q226" s="22"/>
      <c r="R226" s="22"/>
      <c r="S226" s="22" t="s">
        <v>662</v>
      </c>
      <c r="T226" s="22" t="s">
        <v>662</v>
      </c>
      <c r="U226" s="22" t="s">
        <v>662</v>
      </c>
      <c r="V226" s="22" t="s">
        <v>659</v>
      </c>
      <c r="W226" s="22" t="s">
        <v>662</v>
      </c>
      <c r="X226" s="22" t="s">
        <v>662</v>
      </c>
      <c r="Y226" s="22"/>
      <c r="Z226" s="22" t="s">
        <v>662</v>
      </c>
      <c r="AA226" s="22" t="s">
        <v>662</v>
      </c>
      <c r="AB226" s="22"/>
      <c r="AC226" s="22" t="s">
        <v>662</v>
      </c>
      <c r="AD226" s="22"/>
      <c r="AE226" s="22"/>
      <c r="AF226" s="22" t="s">
        <v>662</v>
      </c>
      <c r="AG226" s="22" t="s">
        <v>662</v>
      </c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3">
        <f t="shared" si="6"/>
        <v>18</v>
      </c>
      <c r="BB226" s="23">
        <f t="shared" si="7"/>
        <v>0</v>
      </c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</row>
    <row r="227" spans="1:83" ht="13.5" customHeight="1">
      <c r="A227" s="21" t="s">
        <v>486</v>
      </c>
      <c r="B227" s="21" t="s">
        <v>1164</v>
      </c>
      <c r="C227" s="22"/>
      <c r="D227" s="22" t="s">
        <v>662</v>
      </c>
      <c r="E227" s="22"/>
      <c r="F227" s="22"/>
      <c r="G227" s="22"/>
      <c r="H227" s="22"/>
      <c r="I227" s="22"/>
      <c r="J227" s="22"/>
      <c r="K227" s="22" t="s">
        <v>662</v>
      </c>
      <c r="L227" s="22" t="s">
        <v>662</v>
      </c>
      <c r="M227" s="22"/>
      <c r="N227" s="22" t="s">
        <v>662</v>
      </c>
      <c r="O227" s="22"/>
      <c r="P227" s="22" t="s">
        <v>662</v>
      </c>
      <c r="Q227" s="22"/>
      <c r="R227" s="22"/>
      <c r="S227" s="22"/>
      <c r="T227" s="22"/>
      <c r="U227" s="22" t="s">
        <v>662</v>
      </c>
      <c r="V227" s="22"/>
      <c r="W227" s="22" t="s">
        <v>662</v>
      </c>
      <c r="X227" s="22"/>
      <c r="Y227" s="22"/>
      <c r="Z227" s="22" t="s">
        <v>662</v>
      </c>
      <c r="AA227" s="22" t="s">
        <v>662</v>
      </c>
      <c r="AB227" s="22"/>
      <c r="AC227" s="22"/>
      <c r="AD227" s="22"/>
      <c r="AE227" s="22"/>
      <c r="AF227" s="22"/>
      <c r="AG227" s="22" t="s">
        <v>662</v>
      </c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3">
        <f t="shared" si="6"/>
        <v>10</v>
      </c>
      <c r="BB227" s="23">
        <f t="shared" si="7"/>
        <v>0</v>
      </c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</row>
    <row r="228" spans="1:83" ht="13.5" customHeight="1">
      <c r="A228" s="21" t="s">
        <v>488</v>
      </c>
      <c r="B228" s="21" t="s">
        <v>1165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3">
        <f t="shared" si="6"/>
        <v>0</v>
      </c>
      <c r="BB228" s="23">
        <f t="shared" si="7"/>
        <v>0</v>
      </c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</row>
    <row r="229" spans="1:83" ht="13.5" customHeight="1">
      <c r="A229" s="21" t="s">
        <v>490</v>
      </c>
      <c r="B229" s="21" t="s">
        <v>1166</v>
      </c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3">
        <f t="shared" si="6"/>
        <v>0</v>
      </c>
      <c r="BB229" s="23">
        <f t="shared" si="7"/>
        <v>0</v>
      </c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</row>
    <row r="230" spans="1:83" ht="13.5" customHeight="1">
      <c r="A230" s="21" t="s">
        <v>492</v>
      </c>
      <c r="B230" s="21" t="s">
        <v>1167</v>
      </c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3">
        <f t="shared" si="6"/>
        <v>0</v>
      </c>
      <c r="BB230" s="23">
        <f t="shared" si="7"/>
        <v>0</v>
      </c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</row>
    <row r="231" spans="1:83" ht="13.5" customHeight="1">
      <c r="A231" s="21" t="s">
        <v>494</v>
      </c>
      <c r="B231" s="21" t="s">
        <v>1168</v>
      </c>
      <c r="C231" s="22"/>
      <c r="D231" s="22"/>
      <c r="E231" s="22"/>
      <c r="F231" s="22"/>
      <c r="G231" s="22"/>
      <c r="H231" s="22"/>
      <c r="I231" s="22"/>
      <c r="J231" s="22" t="s">
        <v>662</v>
      </c>
      <c r="K231" s="22"/>
      <c r="L231" s="22" t="s">
        <v>662</v>
      </c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3">
        <f t="shared" si="6"/>
        <v>2</v>
      </c>
      <c r="BB231" s="23">
        <f t="shared" si="7"/>
        <v>0</v>
      </c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</row>
    <row r="232" spans="1:83" ht="13.5" customHeight="1">
      <c r="A232" s="21" t="s">
        <v>496</v>
      </c>
      <c r="B232" s="21" t="s">
        <v>1169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3">
        <f t="shared" si="6"/>
        <v>0</v>
      </c>
      <c r="BB232" s="23">
        <f t="shared" si="7"/>
        <v>0</v>
      </c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</row>
    <row r="233" spans="1:83" ht="13.5" customHeight="1">
      <c r="A233" s="21" t="s">
        <v>498</v>
      </c>
      <c r="B233" s="21" t="s">
        <v>1170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3">
        <f t="shared" si="6"/>
        <v>0</v>
      </c>
      <c r="BB233" s="23">
        <f t="shared" si="7"/>
        <v>0</v>
      </c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</row>
    <row r="234" spans="1:83" ht="13.5" customHeight="1">
      <c r="A234" s="21" t="s">
        <v>500</v>
      </c>
      <c r="B234" s="21" t="s">
        <v>1171</v>
      </c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3">
        <f t="shared" si="6"/>
        <v>0</v>
      </c>
      <c r="BB234" s="23">
        <f t="shared" si="7"/>
        <v>0</v>
      </c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</row>
    <row r="235" spans="1:83" ht="13.5" customHeight="1">
      <c r="A235" s="21" t="s">
        <v>502</v>
      </c>
      <c r="B235" s="21" t="s">
        <v>1172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3">
        <f t="shared" si="6"/>
        <v>0</v>
      </c>
      <c r="BB235" s="23">
        <f t="shared" si="7"/>
        <v>0</v>
      </c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</row>
    <row r="236" spans="1:83" ht="13.5" customHeight="1">
      <c r="A236" s="21" t="s">
        <v>504</v>
      </c>
      <c r="B236" s="21" t="s">
        <v>1173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3">
        <f t="shared" si="6"/>
        <v>0</v>
      </c>
      <c r="BB236" s="23">
        <f t="shared" si="7"/>
        <v>0</v>
      </c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</row>
    <row r="237" spans="1:83" ht="13.5" customHeight="1">
      <c r="A237" s="21" t="s">
        <v>506</v>
      </c>
      <c r="B237" s="21" t="s">
        <v>1174</v>
      </c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3">
        <f t="shared" si="6"/>
        <v>0</v>
      </c>
      <c r="BB237" s="23">
        <f t="shared" si="7"/>
        <v>0</v>
      </c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</row>
    <row r="238" spans="1:83" ht="13.5" customHeight="1">
      <c r="A238" s="21" t="s">
        <v>508</v>
      </c>
      <c r="B238" s="21" t="s">
        <v>1175</v>
      </c>
      <c r="C238" s="22"/>
      <c r="D238" s="22"/>
      <c r="E238" s="22"/>
      <c r="F238" s="22"/>
      <c r="G238" s="22"/>
      <c r="H238" s="22"/>
      <c r="I238" s="22"/>
      <c r="J238" s="22" t="s">
        <v>662</v>
      </c>
      <c r="K238" s="22"/>
      <c r="L238" s="22"/>
      <c r="M238" s="22" t="s">
        <v>662</v>
      </c>
      <c r="N238" s="22"/>
      <c r="O238" s="22"/>
      <c r="P238" s="22" t="s">
        <v>662</v>
      </c>
      <c r="Q238" s="22"/>
      <c r="R238" s="22" t="s">
        <v>662</v>
      </c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3">
        <f t="shared" si="6"/>
        <v>4</v>
      </c>
      <c r="BB238" s="23">
        <f t="shared" si="7"/>
        <v>0</v>
      </c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</row>
    <row r="239" spans="1:83" ht="13.5" customHeight="1">
      <c r="A239" s="21" t="s">
        <v>510</v>
      </c>
      <c r="B239" s="21" t="s">
        <v>1176</v>
      </c>
      <c r="C239" s="22"/>
      <c r="D239" s="22"/>
      <c r="E239" s="22"/>
      <c r="F239" s="22"/>
      <c r="G239" s="22"/>
      <c r="H239" s="22"/>
      <c r="I239" s="22"/>
      <c r="J239" s="22" t="s">
        <v>662</v>
      </c>
      <c r="K239" s="22"/>
      <c r="L239" s="22" t="s">
        <v>662</v>
      </c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3">
        <f t="shared" si="6"/>
        <v>2</v>
      </c>
      <c r="BB239" s="23">
        <f t="shared" si="7"/>
        <v>0</v>
      </c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</row>
    <row r="240" spans="1:83" ht="13.5" customHeight="1">
      <c r="A240" s="21" t="s">
        <v>512</v>
      </c>
      <c r="B240" s="21" t="s">
        <v>1177</v>
      </c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3">
        <f t="shared" si="6"/>
        <v>0</v>
      </c>
      <c r="BB240" s="23">
        <f t="shared" si="7"/>
        <v>0</v>
      </c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</row>
    <row r="241" spans="1:83" ht="13.5" customHeight="1">
      <c r="A241" s="21" t="s">
        <v>514</v>
      </c>
      <c r="B241" s="21" t="s">
        <v>1178</v>
      </c>
      <c r="C241" s="22"/>
      <c r="D241" s="22"/>
      <c r="E241" s="22"/>
      <c r="F241" s="22"/>
      <c r="G241" s="22"/>
      <c r="H241" s="22"/>
      <c r="I241" s="22"/>
      <c r="J241" s="22" t="s">
        <v>662</v>
      </c>
      <c r="K241" s="22"/>
      <c r="L241" s="22" t="s">
        <v>662</v>
      </c>
      <c r="M241" s="22"/>
      <c r="N241" s="22"/>
      <c r="O241" s="22"/>
      <c r="P241" s="22" t="s">
        <v>662</v>
      </c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3">
        <f t="shared" si="6"/>
        <v>3</v>
      </c>
      <c r="BB241" s="23">
        <f t="shared" si="7"/>
        <v>0</v>
      </c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</row>
    <row r="242" spans="1:83" ht="13.5" customHeight="1">
      <c r="A242" s="21" t="s">
        <v>516</v>
      </c>
      <c r="B242" s="21" t="s">
        <v>1179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3">
        <f t="shared" si="6"/>
        <v>0</v>
      </c>
      <c r="BB242" s="23">
        <f t="shared" si="7"/>
        <v>0</v>
      </c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</row>
    <row r="243" spans="1:83" ht="13.5" customHeight="1">
      <c r="A243" s="21" t="s">
        <v>518</v>
      </c>
      <c r="B243" s="21" t="s">
        <v>1180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3">
        <f t="shared" si="6"/>
        <v>0</v>
      </c>
      <c r="BB243" s="23">
        <f t="shared" si="7"/>
        <v>0</v>
      </c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</row>
    <row r="244" spans="1:83" ht="13.5" customHeight="1">
      <c r="A244" s="21" t="s">
        <v>520</v>
      </c>
      <c r="B244" s="21" t="s">
        <v>1181</v>
      </c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3">
        <f t="shared" si="6"/>
        <v>0</v>
      </c>
      <c r="BB244" s="23">
        <f t="shared" si="7"/>
        <v>0</v>
      </c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</row>
    <row r="245" spans="1:83" ht="13.5" customHeight="1">
      <c r="A245" s="21" t="s">
        <v>522</v>
      </c>
      <c r="B245" s="21" t="s">
        <v>1182</v>
      </c>
      <c r="C245" s="22"/>
      <c r="D245" s="22"/>
      <c r="E245" s="22"/>
      <c r="F245" s="22"/>
      <c r="G245" s="22"/>
      <c r="H245" s="22"/>
      <c r="I245" s="22"/>
      <c r="J245" s="22" t="s">
        <v>662</v>
      </c>
      <c r="K245" s="22"/>
      <c r="L245" s="22" t="s">
        <v>662</v>
      </c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3">
        <f t="shared" si="6"/>
        <v>2</v>
      </c>
      <c r="BB245" s="23">
        <f t="shared" si="7"/>
        <v>0</v>
      </c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</row>
    <row r="246" spans="1:83" ht="13.5" customHeight="1">
      <c r="A246" s="21" t="s">
        <v>524</v>
      </c>
      <c r="B246" s="21" t="s">
        <v>1183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 t="s">
        <v>662</v>
      </c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3">
        <f t="shared" si="6"/>
        <v>1</v>
      </c>
      <c r="BB246" s="23">
        <f t="shared" si="7"/>
        <v>1</v>
      </c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</row>
    <row r="247" spans="1:83" ht="13.5" customHeight="1">
      <c r="A247" s="21" t="s">
        <v>526</v>
      </c>
      <c r="B247" s="21" t="s">
        <v>1184</v>
      </c>
      <c r="C247" s="22"/>
      <c r="D247" s="22" t="s">
        <v>662</v>
      </c>
      <c r="E247" s="22" t="s">
        <v>662</v>
      </c>
      <c r="F247" s="22"/>
      <c r="G247" s="22"/>
      <c r="H247" s="22"/>
      <c r="I247" s="22"/>
      <c r="J247" s="22" t="s">
        <v>662</v>
      </c>
      <c r="K247" s="22"/>
      <c r="L247" s="22" t="s">
        <v>662</v>
      </c>
      <c r="M247" s="22" t="s">
        <v>662</v>
      </c>
      <c r="N247" s="22" t="s">
        <v>662</v>
      </c>
      <c r="O247" s="22" t="s">
        <v>662</v>
      </c>
      <c r="P247" s="22" t="s">
        <v>662</v>
      </c>
      <c r="Q247" s="22"/>
      <c r="R247" s="22" t="s">
        <v>662</v>
      </c>
      <c r="S247" s="22" t="s">
        <v>662</v>
      </c>
      <c r="T247" s="22" t="s">
        <v>662</v>
      </c>
      <c r="U247" s="22" t="s">
        <v>662</v>
      </c>
      <c r="V247" s="22"/>
      <c r="W247" s="22" t="s">
        <v>662</v>
      </c>
      <c r="X247" s="22"/>
      <c r="Y247" s="22"/>
      <c r="Z247" s="22" t="s">
        <v>662</v>
      </c>
      <c r="AA247" s="22" t="s">
        <v>662</v>
      </c>
      <c r="AB247" s="22"/>
      <c r="AC247" s="22"/>
      <c r="AD247" s="22"/>
      <c r="AE247" s="22"/>
      <c r="AF247" s="22" t="s">
        <v>662</v>
      </c>
      <c r="AG247" s="22" t="s">
        <v>662</v>
      </c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3">
        <f t="shared" si="6"/>
        <v>17</v>
      </c>
      <c r="BB247" s="23">
        <f t="shared" si="7"/>
        <v>0</v>
      </c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</row>
    <row r="248" spans="1:83" ht="13.5" customHeight="1">
      <c r="A248" s="21" t="s">
        <v>528</v>
      </c>
      <c r="B248" s="21" t="s">
        <v>1185</v>
      </c>
      <c r="C248" s="22"/>
      <c r="D248" s="22" t="s">
        <v>662</v>
      </c>
      <c r="E248" s="22"/>
      <c r="F248" s="22"/>
      <c r="G248" s="22"/>
      <c r="H248" s="22"/>
      <c r="I248" s="22"/>
      <c r="J248" s="22" t="s">
        <v>662</v>
      </c>
      <c r="K248" s="22"/>
      <c r="L248" s="22"/>
      <c r="M248" s="22" t="s">
        <v>662</v>
      </c>
      <c r="N248" s="22" t="s">
        <v>662</v>
      </c>
      <c r="O248" s="22"/>
      <c r="P248" s="22" t="s">
        <v>662</v>
      </c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 t="s">
        <v>662</v>
      </c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3">
        <f t="shared" si="6"/>
        <v>6</v>
      </c>
      <c r="BB248" s="23">
        <f t="shared" si="7"/>
        <v>0</v>
      </c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</row>
    <row r="249" spans="1:83" ht="13.5" customHeight="1">
      <c r="A249" s="21" t="s">
        <v>530</v>
      </c>
      <c r="B249" s="21" t="s">
        <v>1186</v>
      </c>
      <c r="C249" s="22"/>
      <c r="D249" s="22" t="s">
        <v>662</v>
      </c>
      <c r="E249" s="22" t="s">
        <v>662</v>
      </c>
      <c r="F249" s="22"/>
      <c r="G249" s="22" t="s">
        <v>662</v>
      </c>
      <c r="H249" s="22"/>
      <c r="I249" s="22"/>
      <c r="J249" s="22" t="s">
        <v>662</v>
      </c>
      <c r="K249" s="22"/>
      <c r="L249" s="22" t="s">
        <v>662</v>
      </c>
      <c r="M249" s="22" t="s">
        <v>662</v>
      </c>
      <c r="N249" s="22" t="s">
        <v>662</v>
      </c>
      <c r="O249" s="22"/>
      <c r="P249" s="22" t="s">
        <v>662</v>
      </c>
      <c r="Q249" s="22"/>
      <c r="R249" s="22"/>
      <c r="S249" s="22"/>
      <c r="T249" s="22"/>
      <c r="U249" s="22" t="s">
        <v>662</v>
      </c>
      <c r="V249" s="22"/>
      <c r="W249" s="22" t="s">
        <v>662</v>
      </c>
      <c r="X249" s="22"/>
      <c r="Y249" s="22"/>
      <c r="Z249" s="22" t="s">
        <v>662</v>
      </c>
      <c r="AA249" s="22" t="s">
        <v>662</v>
      </c>
      <c r="AB249" s="22"/>
      <c r="AC249" s="22" t="s">
        <v>662</v>
      </c>
      <c r="AD249" s="22"/>
      <c r="AE249" s="22"/>
      <c r="AF249" s="22"/>
      <c r="AG249" s="22" t="s">
        <v>662</v>
      </c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3">
        <f t="shared" si="6"/>
        <v>14</v>
      </c>
      <c r="BB249" s="23">
        <f t="shared" si="7"/>
        <v>0</v>
      </c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</row>
    <row r="250" spans="1:83" ht="13.5" customHeight="1">
      <c r="A250" s="21" t="s">
        <v>532</v>
      </c>
      <c r="B250" s="21" t="s">
        <v>1187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3">
        <f t="shared" si="6"/>
        <v>0</v>
      </c>
      <c r="BB250" s="23">
        <f t="shared" si="7"/>
        <v>0</v>
      </c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</row>
    <row r="251" spans="1:83" ht="13.5" customHeight="1">
      <c r="A251" s="21" t="s">
        <v>534</v>
      </c>
      <c r="B251" s="21" t="s">
        <v>1188</v>
      </c>
      <c r="C251" s="22" t="s">
        <v>662</v>
      </c>
      <c r="D251" s="22"/>
      <c r="E251" s="22"/>
      <c r="F251" s="22"/>
      <c r="G251" s="22"/>
      <c r="H251" s="22"/>
      <c r="I251" s="22"/>
      <c r="J251" s="22" t="s">
        <v>662</v>
      </c>
      <c r="K251" s="22"/>
      <c r="L251" s="22"/>
      <c r="M251" s="22"/>
      <c r="N251" s="22"/>
      <c r="O251" s="22"/>
      <c r="P251" s="22" t="s">
        <v>662</v>
      </c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 t="s">
        <v>662</v>
      </c>
      <c r="AC251" s="22"/>
      <c r="AD251" s="22" t="s">
        <v>662</v>
      </c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3">
        <f t="shared" si="6"/>
        <v>5</v>
      </c>
      <c r="BB251" s="23">
        <f t="shared" si="7"/>
        <v>0</v>
      </c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</row>
    <row r="252" spans="1:83" ht="13.5" customHeight="1">
      <c r="A252" s="21" t="s">
        <v>536</v>
      </c>
      <c r="B252" s="21" t="s">
        <v>1189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3">
        <f t="shared" si="6"/>
        <v>0</v>
      </c>
      <c r="BB252" s="23">
        <f t="shared" si="7"/>
        <v>0</v>
      </c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</row>
    <row r="253" spans="1:83" ht="13.5" customHeight="1">
      <c r="A253" s="21" t="s">
        <v>538</v>
      </c>
      <c r="B253" s="21" t="s">
        <v>1190</v>
      </c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3">
        <f t="shared" si="6"/>
        <v>0</v>
      </c>
      <c r="BB253" s="23">
        <f t="shared" si="7"/>
        <v>0</v>
      </c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</row>
    <row r="254" spans="1:83" ht="13.5" customHeight="1">
      <c r="A254" s="21" t="s">
        <v>540</v>
      </c>
      <c r="B254" s="21" t="s">
        <v>1191</v>
      </c>
      <c r="C254" s="22"/>
      <c r="D254" s="22"/>
      <c r="E254" s="22"/>
      <c r="F254" s="22"/>
      <c r="G254" s="22"/>
      <c r="H254" s="22"/>
      <c r="I254" s="22"/>
      <c r="J254" s="22" t="s">
        <v>662</v>
      </c>
      <c r="K254" s="22"/>
      <c r="L254" s="22" t="s">
        <v>662</v>
      </c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3">
        <f t="shared" si="6"/>
        <v>2</v>
      </c>
      <c r="BB254" s="23">
        <f t="shared" si="7"/>
        <v>0</v>
      </c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</row>
    <row r="255" spans="1:83" ht="13.5" customHeight="1">
      <c r="A255" s="21" t="s">
        <v>542</v>
      </c>
      <c r="B255" s="21" t="s">
        <v>1192</v>
      </c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3">
        <f t="shared" si="6"/>
        <v>0</v>
      </c>
      <c r="BB255" s="23">
        <f t="shared" si="7"/>
        <v>0</v>
      </c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</row>
    <row r="256" spans="1:83" ht="13.5" customHeight="1">
      <c r="A256" s="21" t="s">
        <v>544</v>
      </c>
      <c r="B256" s="21" t="s">
        <v>1193</v>
      </c>
      <c r="C256" s="22"/>
      <c r="D256" s="22"/>
      <c r="E256" s="22"/>
      <c r="F256" s="22"/>
      <c r="G256" s="22"/>
      <c r="H256" s="22"/>
      <c r="I256" s="22"/>
      <c r="J256" s="22"/>
      <c r="K256" s="22"/>
      <c r="L256" s="22" t="s">
        <v>662</v>
      </c>
      <c r="M256" s="22"/>
      <c r="N256" s="22"/>
      <c r="O256" s="22"/>
      <c r="P256" s="22"/>
      <c r="Q256" s="22"/>
      <c r="R256" s="22"/>
      <c r="S256" s="22" t="s">
        <v>662</v>
      </c>
      <c r="T256" s="22" t="s">
        <v>662</v>
      </c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3">
        <f t="shared" si="6"/>
        <v>3</v>
      </c>
      <c r="BB256" s="23">
        <f t="shared" si="7"/>
        <v>0</v>
      </c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</row>
    <row r="257" spans="1:83" ht="13.5" customHeight="1">
      <c r="A257" s="21" t="s">
        <v>546</v>
      </c>
      <c r="B257" s="21" t="s">
        <v>1194</v>
      </c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3">
        <f t="shared" si="6"/>
        <v>0</v>
      </c>
      <c r="BB257" s="23">
        <f t="shared" si="7"/>
        <v>0</v>
      </c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</row>
    <row r="258" spans="1:83" ht="13.5" customHeight="1">
      <c r="A258" s="21" t="s">
        <v>548</v>
      </c>
      <c r="B258" s="21" t="s">
        <v>1195</v>
      </c>
      <c r="C258" s="22"/>
      <c r="D258" s="22" t="s">
        <v>662</v>
      </c>
      <c r="E258" s="22" t="s">
        <v>662</v>
      </c>
      <c r="F258" s="22"/>
      <c r="G258" s="22"/>
      <c r="H258" s="22"/>
      <c r="I258" s="22"/>
      <c r="J258" s="22"/>
      <c r="K258" s="22" t="s">
        <v>662</v>
      </c>
      <c r="L258" s="22" t="s">
        <v>662</v>
      </c>
      <c r="M258" s="22" t="s">
        <v>662</v>
      </c>
      <c r="N258" s="22" t="s">
        <v>662</v>
      </c>
      <c r="O258" s="22"/>
      <c r="P258" s="22"/>
      <c r="Q258" s="22"/>
      <c r="R258" s="22"/>
      <c r="S258" s="22" t="s">
        <v>662</v>
      </c>
      <c r="T258" s="22" t="s">
        <v>662</v>
      </c>
      <c r="U258" s="22" t="s">
        <v>662</v>
      </c>
      <c r="V258" s="22"/>
      <c r="W258" s="22" t="s">
        <v>662</v>
      </c>
      <c r="X258" s="22"/>
      <c r="Y258" s="22"/>
      <c r="Z258" s="22" t="s">
        <v>662</v>
      </c>
      <c r="AA258" s="22" t="s">
        <v>662</v>
      </c>
      <c r="AB258" s="22"/>
      <c r="AC258" s="22"/>
      <c r="AD258" s="22"/>
      <c r="AE258" s="22"/>
      <c r="AF258" s="22"/>
      <c r="AG258" s="22" t="s">
        <v>662</v>
      </c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3">
        <f t="shared" si="6"/>
        <v>13</v>
      </c>
      <c r="BB258" s="23">
        <f t="shared" si="7"/>
        <v>0</v>
      </c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</row>
    <row r="259" spans="1:83" ht="13.5" customHeight="1">
      <c r="A259" s="21" t="s">
        <v>550</v>
      </c>
      <c r="B259" s="21" t="s">
        <v>1196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3">
        <f t="shared" si="6"/>
        <v>0</v>
      </c>
      <c r="BB259" s="23">
        <f t="shared" si="7"/>
        <v>0</v>
      </c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</row>
    <row r="260" spans="1:83" ht="13.5" customHeight="1">
      <c r="A260" s="21" t="s">
        <v>551</v>
      </c>
      <c r="B260" s="21" t="s">
        <v>1197</v>
      </c>
      <c r="C260" s="22"/>
      <c r="D260" s="22" t="s">
        <v>662</v>
      </c>
      <c r="E260" s="22" t="s">
        <v>662</v>
      </c>
      <c r="F260" s="22"/>
      <c r="G260" s="22"/>
      <c r="H260" s="22"/>
      <c r="I260" s="22"/>
      <c r="J260" s="22"/>
      <c r="K260" s="22"/>
      <c r="L260" s="22" t="s">
        <v>662</v>
      </c>
      <c r="M260" s="22"/>
      <c r="N260" s="22" t="s">
        <v>662</v>
      </c>
      <c r="O260" s="22"/>
      <c r="P260" s="22"/>
      <c r="Q260" s="22"/>
      <c r="R260" s="22"/>
      <c r="S260" s="22"/>
      <c r="T260" s="22"/>
      <c r="U260" s="22"/>
      <c r="V260" s="22"/>
      <c r="W260" s="22" t="s">
        <v>662</v>
      </c>
      <c r="X260" s="22"/>
      <c r="Y260" s="22"/>
      <c r="Z260" s="22" t="s">
        <v>662</v>
      </c>
      <c r="AA260" s="22"/>
      <c r="AB260" s="22"/>
      <c r="AC260" s="22"/>
      <c r="AD260" s="22"/>
      <c r="AE260" s="22"/>
      <c r="AF260" s="22"/>
      <c r="AG260" s="22" t="s">
        <v>662</v>
      </c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3">
        <f t="shared" si="6"/>
        <v>7</v>
      </c>
      <c r="BB260" s="23">
        <f t="shared" si="7"/>
        <v>0</v>
      </c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</row>
    <row r="261" spans="1:83" ht="13.5" customHeight="1">
      <c r="A261" s="21" t="s">
        <v>553</v>
      </c>
      <c r="B261" s="21" t="s">
        <v>1198</v>
      </c>
      <c r="C261" s="22" t="s">
        <v>662</v>
      </c>
      <c r="D261" s="22"/>
      <c r="E261" s="22" t="s">
        <v>662</v>
      </c>
      <c r="F261" s="22"/>
      <c r="G261" s="22"/>
      <c r="H261" s="22"/>
      <c r="I261" s="22"/>
      <c r="J261" s="22" t="s">
        <v>662</v>
      </c>
      <c r="K261" s="22" t="s">
        <v>662</v>
      </c>
      <c r="L261" s="22" t="s">
        <v>662</v>
      </c>
      <c r="M261" s="22"/>
      <c r="N261" s="22"/>
      <c r="O261" s="22"/>
      <c r="P261" s="22" t="s">
        <v>662</v>
      </c>
      <c r="Q261" s="22"/>
      <c r="R261" s="22"/>
      <c r="S261" s="22"/>
      <c r="T261" s="22"/>
      <c r="U261" s="22" t="s">
        <v>662</v>
      </c>
      <c r="V261" s="22"/>
      <c r="W261" s="22" t="s">
        <v>662</v>
      </c>
      <c r="X261" s="22"/>
      <c r="Y261" s="22"/>
      <c r="Z261" s="22" t="s">
        <v>662</v>
      </c>
      <c r="AA261" s="22" t="s">
        <v>662</v>
      </c>
      <c r="AB261" s="22" t="s">
        <v>662</v>
      </c>
      <c r="AC261" s="22" t="s">
        <v>662</v>
      </c>
      <c r="AD261" s="22" t="s">
        <v>662</v>
      </c>
      <c r="AE261" s="22"/>
      <c r="AF261" s="22"/>
      <c r="AG261" s="22" t="s">
        <v>662</v>
      </c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3">
        <f t="shared" ref="BA261:BA311" si="8">COUNTIF(C261:AZ261,"&lt;&gt;")</f>
        <v>14</v>
      </c>
      <c r="BB261" s="23">
        <f t="shared" ref="BB261:BB311" si="9">IF(BA261=1,1,0)</f>
        <v>0</v>
      </c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</row>
    <row r="262" spans="1:83" ht="13.5" customHeight="1">
      <c r="A262" s="21" t="s">
        <v>555</v>
      </c>
      <c r="B262" s="21" t="s">
        <v>1199</v>
      </c>
      <c r="C262" s="22" t="s">
        <v>662</v>
      </c>
      <c r="D262" s="22" t="s">
        <v>662</v>
      </c>
      <c r="E262" s="22" t="s">
        <v>662</v>
      </c>
      <c r="F262" s="22" t="s">
        <v>662</v>
      </c>
      <c r="G262" s="22" t="s">
        <v>662</v>
      </c>
      <c r="H262" s="22"/>
      <c r="I262" s="22"/>
      <c r="J262" s="22" t="s">
        <v>662</v>
      </c>
      <c r="K262" s="22" t="s">
        <v>662</v>
      </c>
      <c r="L262" s="22" t="s">
        <v>662</v>
      </c>
      <c r="M262" s="22" t="s">
        <v>662</v>
      </c>
      <c r="N262" s="22" t="s">
        <v>662</v>
      </c>
      <c r="O262" s="22" t="s">
        <v>662</v>
      </c>
      <c r="P262" s="22" t="s">
        <v>662</v>
      </c>
      <c r="Q262" s="22" t="s">
        <v>662</v>
      </c>
      <c r="R262" s="22" t="s">
        <v>662</v>
      </c>
      <c r="S262" s="22" t="s">
        <v>662</v>
      </c>
      <c r="T262" s="22" t="s">
        <v>662</v>
      </c>
      <c r="U262" s="22" t="s">
        <v>662</v>
      </c>
      <c r="V262" s="22" t="s">
        <v>662</v>
      </c>
      <c r="W262" s="22" t="s">
        <v>662</v>
      </c>
      <c r="X262" s="22" t="s">
        <v>662</v>
      </c>
      <c r="Y262" s="22" t="s">
        <v>662</v>
      </c>
      <c r="Z262" s="22" t="s">
        <v>662</v>
      </c>
      <c r="AA262" s="22" t="s">
        <v>662</v>
      </c>
      <c r="AB262" s="22" t="s">
        <v>662</v>
      </c>
      <c r="AC262" s="22" t="s">
        <v>662</v>
      </c>
      <c r="AD262" s="22" t="s">
        <v>662</v>
      </c>
      <c r="AE262" s="22" t="s">
        <v>662</v>
      </c>
      <c r="AF262" s="22" t="s">
        <v>662</v>
      </c>
      <c r="AG262" s="22" t="s">
        <v>662</v>
      </c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3">
        <f t="shared" si="8"/>
        <v>29</v>
      </c>
      <c r="BB262" s="23">
        <f t="shared" si="9"/>
        <v>0</v>
      </c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</row>
    <row r="263" spans="1:83" ht="13.5" customHeight="1">
      <c r="A263" s="21" t="s">
        <v>557</v>
      </c>
      <c r="B263" s="21" t="s">
        <v>1200</v>
      </c>
      <c r="C263" s="22"/>
      <c r="D263" s="22" t="s">
        <v>662</v>
      </c>
      <c r="E263" s="22" t="s">
        <v>662</v>
      </c>
      <c r="F263" s="22" t="s">
        <v>662</v>
      </c>
      <c r="G263" s="22" t="s">
        <v>662</v>
      </c>
      <c r="H263" s="22"/>
      <c r="I263" s="22"/>
      <c r="J263" s="22" t="s">
        <v>662</v>
      </c>
      <c r="K263" s="22" t="s">
        <v>662</v>
      </c>
      <c r="L263" s="22" t="s">
        <v>662</v>
      </c>
      <c r="M263" s="22" t="s">
        <v>662</v>
      </c>
      <c r="N263" s="22" t="s">
        <v>662</v>
      </c>
      <c r="O263" s="22" t="s">
        <v>662</v>
      </c>
      <c r="P263" s="22"/>
      <c r="Q263" s="22" t="s">
        <v>662</v>
      </c>
      <c r="R263" s="22" t="s">
        <v>662</v>
      </c>
      <c r="S263" s="22" t="s">
        <v>662</v>
      </c>
      <c r="T263" s="22" t="s">
        <v>662</v>
      </c>
      <c r="U263" s="22" t="s">
        <v>662</v>
      </c>
      <c r="V263" s="22" t="s">
        <v>662</v>
      </c>
      <c r="W263" s="22" t="s">
        <v>662</v>
      </c>
      <c r="X263" s="22" t="s">
        <v>662</v>
      </c>
      <c r="Y263" s="22" t="s">
        <v>662</v>
      </c>
      <c r="Z263" s="22" t="s">
        <v>662</v>
      </c>
      <c r="AA263" s="22" t="s">
        <v>662</v>
      </c>
      <c r="AB263" s="22"/>
      <c r="AC263" s="22" t="s">
        <v>662</v>
      </c>
      <c r="AD263" s="22"/>
      <c r="AE263" s="22" t="s">
        <v>662</v>
      </c>
      <c r="AF263" s="22" t="s">
        <v>662</v>
      </c>
      <c r="AG263" s="22" t="s">
        <v>662</v>
      </c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3">
        <f t="shared" si="8"/>
        <v>25</v>
      </c>
      <c r="BB263" s="23">
        <f t="shared" si="9"/>
        <v>0</v>
      </c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</row>
    <row r="264" spans="1:83" ht="13.5" customHeight="1">
      <c r="A264" s="21" t="s">
        <v>559</v>
      </c>
      <c r="B264" s="21" t="s">
        <v>1201</v>
      </c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3">
        <f t="shared" si="8"/>
        <v>0</v>
      </c>
      <c r="BB264" s="23">
        <f t="shared" si="9"/>
        <v>0</v>
      </c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</row>
    <row r="265" spans="1:83" ht="13.5" customHeight="1">
      <c r="A265" s="21" t="s">
        <v>561</v>
      </c>
      <c r="B265" s="21" t="s">
        <v>1202</v>
      </c>
      <c r="C265" s="22"/>
      <c r="D265" s="22" t="s">
        <v>662</v>
      </c>
      <c r="E265" s="22" t="s">
        <v>662</v>
      </c>
      <c r="F265" s="22"/>
      <c r="G265" s="22"/>
      <c r="H265" s="22"/>
      <c r="I265" s="22"/>
      <c r="J265" s="22" t="s">
        <v>662</v>
      </c>
      <c r="K265" s="22" t="s">
        <v>662</v>
      </c>
      <c r="L265" s="22" t="s">
        <v>662</v>
      </c>
      <c r="M265" s="22" t="s">
        <v>662</v>
      </c>
      <c r="N265" s="22" t="s">
        <v>662</v>
      </c>
      <c r="O265" s="22"/>
      <c r="P265" s="22" t="s">
        <v>662</v>
      </c>
      <c r="Q265" s="22"/>
      <c r="R265" s="22"/>
      <c r="S265" s="22" t="s">
        <v>662</v>
      </c>
      <c r="T265" s="22" t="s">
        <v>662</v>
      </c>
      <c r="U265" s="22"/>
      <c r="V265" s="22" t="s">
        <v>662</v>
      </c>
      <c r="W265" s="22" t="s">
        <v>662</v>
      </c>
      <c r="X265" s="22"/>
      <c r="Y265" s="22"/>
      <c r="Z265" s="22" t="s">
        <v>662</v>
      </c>
      <c r="AA265" s="22" t="s">
        <v>662</v>
      </c>
      <c r="AB265" s="22"/>
      <c r="AC265" s="22" t="s">
        <v>662</v>
      </c>
      <c r="AD265" s="22"/>
      <c r="AE265" s="22"/>
      <c r="AF265" s="22"/>
      <c r="AG265" s="22" t="s">
        <v>662</v>
      </c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3">
        <f t="shared" si="8"/>
        <v>16</v>
      </c>
      <c r="BB265" s="23">
        <f t="shared" si="9"/>
        <v>0</v>
      </c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</row>
    <row r="266" spans="1:83" ht="13.5" customHeight="1">
      <c r="A266" s="21" t="s">
        <v>563</v>
      </c>
      <c r="B266" s="21" t="s">
        <v>1203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3">
        <f t="shared" si="8"/>
        <v>0</v>
      </c>
      <c r="BB266" s="23">
        <f t="shared" si="9"/>
        <v>0</v>
      </c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</row>
    <row r="267" spans="1:83" ht="13.5" customHeight="1">
      <c r="A267" s="21" t="s">
        <v>565</v>
      </c>
      <c r="B267" s="21" t="s">
        <v>1204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3">
        <f t="shared" si="8"/>
        <v>0</v>
      </c>
      <c r="BB267" s="23">
        <f t="shared" si="9"/>
        <v>0</v>
      </c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</row>
    <row r="268" spans="1:83" ht="13.5" customHeight="1">
      <c r="A268" s="21" t="s">
        <v>567</v>
      </c>
      <c r="B268" s="21" t="s">
        <v>1205</v>
      </c>
      <c r="C268" s="22"/>
      <c r="D268" s="22"/>
      <c r="E268" s="22"/>
      <c r="F268" s="22"/>
      <c r="G268" s="22"/>
      <c r="H268" s="22"/>
      <c r="I268" s="22"/>
      <c r="J268" s="22" t="s">
        <v>662</v>
      </c>
      <c r="K268" s="22"/>
      <c r="L268" s="22" t="s">
        <v>662</v>
      </c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3">
        <f t="shared" si="8"/>
        <v>2</v>
      </c>
      <c r="BB268" s="23">
        <f t="shared" si="9"/>
        <v>0</v>
      </c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</row>
    <row r="269" spans="1:83" ht="13.5" customHeight="1">
      <c r="A269" s="21" t="s">
        <v>569</v>
      </c>
      <c r="B269" s="21" t="s">
        <v>1206</v>
      </c>
      <c r="C269" s="22"/>
      <c r="D269" s="22"/>
      <c r="E269" s="22"/>
      <c r="F269" s="22"/>
      <c r="G269" s="22"/>
      <c r="H269" s="22"/>
      <c r="I269" s="22"/>
      <c r="J269" s="22" t="s">
        <v>662</v>
      </c>
      <c r="K269" s="22"/>
      <c r="L269" s="22" t="s">
        <v>662</v>
      </c>
      <c r="M269" s="22"/>
      <c r="N269" s="22"/>
      <c r="O269" s="22"/>
      <c r="P269" s="22"/>
      <c r="Q269" s="22"/>
      <c r="R269" s="22"/>
      <c r="S269" s="22" t="s">
        <v>662</v>
      </c>
      <c r="T269" s="22" t="s">
        <v>662</v>
      </c>
      <c r="U269" s="22"/>
      <c r="V269" s="22"/>
      <c r="W269" s="22" t="s">
        <v>662</v>
      </c>
      <c r="X269" s="22"/>
      <c r="Y269" s="22"/>
      <c r="Z269" s="22"/>
      <c r="AA269" s="22" t="s">
        <v>662</v>
      </c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3">
        <f t="shared" si="8"/>
        <v>6</v>
      </c>
      <c r="BB269" s="23">
        <f t="shared" si="9"/>
        <v>0</v>
      </c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</row>
    <row r="270" spans="1:83" ht="13.5" customHeight="1">
      <c r="A270" s="21" t="s">
        <v>571</v>
      </c>
      <c r="B270" s="21" t="s">
        <v>1207</v>
      </c>
      <c r="C270" s="22"/>
      <c r="D270" s="22" t="s">
        <v>662</v>
      </c>
      <c r="E270" s="22" t="s">
        <v>662</v>
      </c>
      <c r="F270" s="22" t="s">
        <v>662</v>
      </c>
      <c r="G270" s="22" t="s">
        <v>662</v>
      </c>
      <c r="H270" s="22"/>
      <c r="I270" s="22" t="s">
        <v>662</v>
      </c>
      <c r="J270" s="22" t="s">
        <v>662</v>
      </c>
      <c r="K270" s="22"/>
      <c r="L270" s="22" t="s">
        <v>662</v>
      </c>
      <c r="M270" s="22" t="s">
        <v>662</v>
      </c>
      <c r="N270" s="22" t="s">
        <v>662</v>
      </c>
      <c r="O270" s="22"/>
      <c r="P270" s="22"/>
      <c r="Q270" s="22"/>
      <c r="R270" s="22" t="s">
        <v>662</v>
      </c>
      <c r="S270" s="22" t="s">
        <v>662</v>
      </c>
      <c r="T270" s="22" t="s">
        <v>662</v>
      </c>
      <c r="U270" s="22" t="s">
        <v>662</v>
      </c>
      <c r="V270" s="22" t="s">
        <v>662</v>
      </c>
      <c r="W270" s="22" t="s">
        <v>662</v>
      </c>
      <c r="X270" s="22"/>
      <c r="Y270" s="22"/>
      <c r="Z270" s="22" t="s">
        <v>662</v>
      </c>
      <c r="AA270" s="22" t="s">
        <v>662</v>
      </c>
      <c r="AB270" s="22"/>
      <c r="AC270" s="22" t="s">
        <v>662</v>
      </c>
      <c r="AD270" s="22"/>
      <c r="AE270" s="22"/>
      <c r="AF270" s="22" t="s">
        <v>662</v>
      </c>
      <c r="AG270" s="22" t="s">
        <v>662</v>
      </c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3">
        <f t="shared" si="8"/>
        <v>20</v>
      </c>
      <c r="BB270" s="23">
        <f t="shared" si="9"/>
        <v>0</v>
      </c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</row>
    <row r="271" spans="1:83" ht="13.5" customHeight="1">
      <c r="A271" s="21" t="s">
        <v>573</v>
      </c>
      <c r="B271" s="21" t="s">
        <v>1208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 t="s">
        <v>662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3">
        <f t="shared" si="8"/>
        <v>1</v>
      </c>
      <c r="BB271" s="23">
        <f t="shared" si="9"/>
        <v>1</v>
      </c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</row>
    <row r="272" spans="1:83" ht="13.5" customHeight="1">
      <c r="A272" s="21" t="s">
        <v>574</v>
      </c>
      <c r="B272" s="21" t="s">
        <v>1209</v>
      </c>
      <c r="C272" s="22" t="s">
        <v>662</v>
      </c>
      <c r="D272" s="22" t="s">
        <v>662</v>
      </c>
      <c r="E272" s="22" t="s">
        <v>662</v>
      </c>
      <c r="F272" s="22" t="s">
        <v>662</v>
      </c>
      <c r="G272" s="22" t="s">
        <v>662</v>
      </c>
      <c r="H272" s="22"/>
      <c r="I272" s="22" t="s">
        <v>662</v>
      </c>
      <c r="J272" s="22" t="s">
        <v>662</v>
      </c>
      <c r="K272" s="22" t="s">
        <v>662</v>
      </c>
      <c r="L272" s="22" t="s">
        <v>662</v>
      </c>
      <c r="M272" s="22" t="s">
        <v>662</v>
      </c>
      <c r="N272" s="22" t="s">
        <v>662</v>
      </c>
      <c r="O272" s="22" t="s">
        <v>662</v>
      </c>
      <c r="P272" s="22"/>
      <c r="Q272" s="22" t="s">
        <v>662</v>
      </c>
      <c r="R272" s="22" t="s">
        <v>662</v>
      </c>
      <c r="S272" s="22" t="s">
        <v>662</v>
      </c>
      <c r="T272" s="22" t="s">
        <v>662</v>
      </c>
      <c r="U272" s="22" t="s">
        <v>662</v>
      </c>
      <c r="V272" s="22" t="s">
        <v>662</v>
      </c>
      <c r="W272" s="22" t="s">
        <v>662</v>
      </c>
      <c r="X272" s="22" t="s">
        <v>662</v>
      </c>
      <c r="Y272" s="22" t="s">
        <v>662</v>
      </c>
      <c r="Z272" s="22" t="s">
        <v>662</v>
      </c>
      <c r="AA272" s="22" t="s">
        <v>662</v>
      </c>
      <c r="AB272" s="22"/>
      <c r="AC272" s="22"/>
      <c r="AD272" s="22" t="s">
        <v>662</v>
      </c>
      <c r="AE272" s="22"/>
      <c r="AF272" s="22" t="s">
        <v>662</v>
      </c>
      <c r="AG272" s="22" t="s">
        <v>662</v>
      </c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3">
        <f t="shared" si="8"/>
        <v>26</v>
      </c>
      <c r="BB272" s="23">
        <f t="shared" si="9"/>
        <v>0</v>
      </c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</row>
    <row r="273" spans="1:83" ht="13.5" customHeight="1">
      <c r="A273" s="21" t="s">
        <v>576</v>
      </c>
      <c r="B273" s="21" t="s">
        <v>1210</v>
      </c>
      <c r="C273" s="22" t="s">
        <v>662</v>
      </c>
      <c r="D273" s="22"/>
      <c r="E273" s="22"/>
      <c r="F273" s="22"/>
      <c r="G273" s="22"/>
      <c r="H273" s="22"/>
      <c r="I273" s="22"/>
      <c r="J273" s="22"/>
      <c r="K273" s="22"/>
      <c r="L273" s="22" t="s">
        <v>662</v>
      </c>
      <c r="M273" s="22"/>
      <c r="N273" s="22"/>
      <c r="O273" s="22"/>
      <c r="P273" s="22" t="s">
        <v>662</v>
      </c>
      <c r="Q273" s="22"/>
      <c r="R273" s="22"/>
      <c r="S273" s="22" t="s">
        <v>662</v>
      </c>
      <c r="T273" s="22" t="s">
        <v>662</v>
      </c>
      <c r="U273" s="22" t="s">
        <v>662</v>
      </c>
      <c r="V273" s="22"/>
      <c r="W273" s="22" t="s">
        <v>662</v>
      </c>
      <c r="X273" s="22"/>
      <c r="Y273" s="22"/>
      <c r="Z273" s="22"/>
      <c r="AA273" s="22"/>
      <c r="AB273" s="22" t="s">
        <v>662</v>
      </c>
      <c r="AC273" s="22"/>
      <c r="AD273" s="22" t="s">
        <v>662</v>
      </c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3">
        <f t="shared" si="8"/>
        <v>9</v>
      </c>
      <c r="BB273" s="23">
        <f t="shared" si="9"/>
        <v>0</v>
      </c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</row>
    <row r="274" spans="1:83" ht="13.5" customHeight="1">
      <c r="A274" s="21" t="s">
        <v>578</v>
      </c>
      <c r="B274" s="21" t="s">
        <v>1211</v>
      </c>
      <c r="C274" s="22" t="s">
        <v>662</v>
      </c>
      <c r="D274" s="22" t="s">
        <v>662</v>
      </c>
      <c r="E274" s="22" t="s">
        <v>662</v>
      </c>
      <c r="F274" s="22" t="s">
        <v>662</v>
      </c>
      <c r="G274" s="22" t="s">
        <v>662</v>
      </c>
      <c r="H274" s="22"/>
      <c r="I274" s="22" t="s">
        <v>662</v>
      </c>
      <c r="J274" s="22" t="s">
        <v>662</v>
      </c>
      <c r="K274" s="22" t="s">
        <v>662</v>
      </c>
      <c r="L274" s="22" t="s">
        <v>662</v>
      </c>
      <c r="M274" s="22" t="s">
        <v>662</v>
      </c>
      <c r="N274" s="22" t="s">
        <v>662</v>
      </c>
      <c r="O274" s="22"/>
      <c r="P274" s="22"/>
      <c r="Q274" s="22" t="s">
        <v>662</v>
      </c>
      <c r="R274" s="22" t="s">
        <v>662</v>
      </c>
      <c r="S274" s="22" t="s">
        <v>662</v>
      </c>
      <c r="T274" s="22" t="s">
        <v>662</v>
      </c>
      <c r="U274" s="22" t="s">
        <v>662</v>
      </c>
      <c r="V274" s="22" t="s">
        <v>662</v>
      </c>
      <c r="W274" s="22" t="s">
        <v>662</v>
      </c>
      <c r="X274" s="22" t="s">
        <v>662</v>
      </c>
      <c r="Y274" s="22" t="s">
        <v>662</v>
      </c>
      <c r="Z274" s="22" t="s">
        <v>662</v>
      </c>
      <c r="AA274" s="22" t="s">
        <v>662</v>
      </c>
      <c r="AB274" s="22" t="s">
        <v>662</v>
      </c>
      <c r="AC274" s="22" t="s">
        <v>662</v>
      </c>
      <c r="AD274" s="22" t="s">
        <v>662</v>
      </c>
      <c r="AE274" s="22" t="s">
        <v>662</v>
      </c>
      <c r="AF274" s="22" t="s">
        <v>662</v>
      </c>
      <c r="AG274" s="22" t="s">
        <v>662</v>
      </c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3">
        <f t="shared" si="8"/>
        <v>28</v>
      </c>
      <c r="BB274" s="23">
        <f t="shared" si="9"/>
        <v>0</v>
      </c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</row>
    <row r="275" spans="1:83" ht="13.5" customHeight="1">
      <c r="A275" s="21" t="s">
        <v>580</v>
      </c>
      <c r="B275" s="21" t="s">
        <v>1212</v>
      </c>
      <c r="C275" s="22"/>
      <c r="D275" s="22"/>
      <c r="E275" s="22"/>
      <c r="F275" s="22"/>
      <c r="G275" s="22"/>
      <c r="H275" s="22"/>
      <c r="I275" s="22"/>
      <c r="J275" s="22"/>
      <c r="K275" s="22" t="s">
        <v>662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 t="s">
        <v>662</v>
      </c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3">
        <f t="shared" si="8"/>
        <v>2</v>
      </c>
      <c r="BB275" s="23">
        <f t="shared" si="9"/>
        <v>0</v>
      </c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</row>
    <row r="276" spans="1:83" ht="13.5" customHeight="1">
      <c r="A276" s="21" t="s">
        <v>582</v>
      </c>
      <c r="B276" s="21" t="s">
        <v>1213</v>
      </c>
      <c r="C276" s="22" t="s">
        <v>662</v>
      </c>
      <c r="D276" s="22" t="s">
        <v>662</v>
      </c>
      <c r="E276" s="22" t="s">
        <v>662</v>
      </c>
      <c r="F276" s="22" t="s">
        <v>662</v>
      </c>
      <c r="G276" s="22" t="s">
        <v>662</v>
      </c>
      <c r="H276" s="22"/>
      <c r="I276" s="22" t="s">
        <v>662</v>
      </c>
      <c r="J276" s="22" t="s">
        <v>662</v>
      </c>
      <c r="K276" s="22" t="s">
        <v>662</v>
      </c>
      <c r="L276" s="22" t="s">
        <v>662</v>
      </c>
      <c r="M276" s="22" t="s">
        <v>662</v>
      </c>
      <c r="N276" s="22" t="s">
        <v>662</v>
      </c>
      <c r="O276" s="22" t="s">
        <v>662</v>
      </c>
      <c r="P276" s="22" t="s">
        <v>662</v>
      </c>
      <c r="Q276" s="22" t="s">
        <v>662</v>
      </c>
      <c r="R276" s="22" t="s">
        <v>662</v>
      </c>
      <c r="S276" s="22" t="s">
        <v>662</v>
      </c>
      <c r="T276" s="22" t="s">
        <v>662</v>
      </c>
      <c r="U276" s="22" t="s">
        <v>662</v>
      </c>
      <c r="V276" s="22"/>
      <c r="W276" s="22" t="s">
        <v>662</v>
      </c>
      <c r="X276" s="22" t="s">
        <v>662</v>
      </c>
      <c r="Y276" s="22" t="s">
        <v>662</v>
      </c>
      <c r="Z276" s="22" t="s">
        <v>662</v>
      </c>
      <c r="AA276" s="22" t="s">
        <v>662</v>
      </c>
      <c r="AB276" s="22" t="s">
        <v>662</v>
      </c>
      <c r="AC276" s="22" t="s">
        <v>662</v>
      </c>
      <c r="AD276" s="22" t="s">
        <v>662</v>
      </c>
      <c r="AE276" s="22" t="s">
        <v>662</v>
      </c>
      <c r="AF276" s="22" t="s">
        <v>662</v>
      </c>
      <c r="AG276" s="22" t="s">
        <v>662</v>
      </c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3">
        <f t="shared" si="8"/>
        <v>29</v>
      </c>
      <c r="BB276" s="23">
        <f t="shared" si="9"/>
        <v>0</v>
      </c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</row>
    <row r="277" spans="1:83" ht="13.5" customHeight="1">
      <c r="A277" s="21" t="s">
        <v>584</v>
      </c>
      <c r="B277" s="21" t="s">
        <v>1214</v>
      </c>
      <c r="C277" s="22" t="s">
        <v>662</v>
      </c>
      <c r="D277" s="22" t="s">
        <v>662</v>
      </c>
      <c r="E277" s="22" t="s">
        <v>662</v>
      </c>
      <c r="F277" s="22" t="s">
        <v>662</v>
      </c>
      <c r="G277" s="22" t="s">
        <v>662</v>
      </c>
      <c r="H277" s="22"/>
      <c r="I277" s="22" t="s">
        <v>662</v>
      </c>
      <c r="J277" s="22" t="s">
        <v>662</v>
      </c>
      <c r="K277" s="22" t="s">
        <v>662</v>
      </c>
      <c r="L277" s="22" t="s">
        <v>662</v>
      </c>
      <c r="M277" s="22" t="s">
        <v>662</v>
      </c>
      <c r="N277" s="22" t="s">
        <v>662</v>
      </c>
      <c r="O277" s="22"/>
      <c r="P277" s="22" t="s">
        <v>662</v>
      </c>
      <c r="Q277" s="22" t="s">
        <v>662</v>
      </c>
      <c r="R277" s="22" t="s">
        <v>662</v>
      </c>
      <c r="S277" s="22" t="s">
        <v>662</v>
      </c>
      <c r="T277" s="22" t="s">
        <v>662</v>
      </c>
      <c r="U277" s="22" t="s">
        <v>662</v>
      </c>
      <c r="V277" s="22"/>
      <c r="W277" s="22" t="s">
        <v>662</v>
      </c>
      <c r="X277" s="22"/>
      <c r="Y277" s="22" t="s">
        <v>662</v>
      </c>
      <c r="Z277" s="22" t="s">
        <v>662</v>
      </c>
      <c r="AA277" s="22" t="s">
        <v>662</v>
      </c>
      <c r="AB277" s="22" t="s">
        <v>662</v>
      </c>
      <c r="AC277" s="22" t="s">
        <v>662</v>
      </c>
      <c r="AD277" s="22" t="s">
        <v>662</v>
      </c>
      <c r="AE277" s="22"/>
      <c r="AF277" s="22"/>
      <c r="AG277" s="22" t="s">
        <v>662</v>
      </c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3">
        <f t="shared" si="8"/>
        <v>25</v>
      </c>
      <c r="BB277" s="23">
        <f t="shared" si="9"/>
        <v>0</v>
      </c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</row>
    <row r="278" spans="1:83" ht="13.5" customHeight="1">
      <c r="A278" s="21" t="s">
        <v>586</v>
      </c>
      <c r="B278" s="21" t="s">
        <v>1215</v>
      </c>
      <c r="C278" s="22"/>
      <c r="D278" s="22" t="s">
        <v>662</v>
      </c>
      <c r="E278" s="22"/>
      <c r="F278" s="22"/>
      <c r="G278" s="22"/>
      <c r="H278" s="22"/>
      <c r="I278" s="22" t="s">
        <v>662</v>
      </c>
      <c r="J278" s="22" t="s">
        <v>662</v>
      </c>
      <c r="K278" s="22"/>
      <c r="L278" s="22" t="s">
        <v>662</v>
      </c>
      <c r="M278" s="22"/>
      <c r="N278" s="22"/>
      <c r="O278" s="22" t="s">
        <v>662</v>
      </c>
      <c r="P278" s="22" t="s">
        <v>662</v>
      </c>
      <c r="Q278" s="22" t="s">
        <v>662</v>
      </c>
      <c r="R278" s="22"/>
      <c r="S278" s="22"/>
      <c r="T278" s="22"/>
      <c r="U278" s="22" t="s">
        <v>662</v>
      </c>
      <c r="V278" s="22"/>
      <c r="W278" s="22"/>
      <c r="X278" s="22"/>
      <c r="Y278" s="22"/>
      <c r="Z278" s="22" t="s">
        <v>662</v>
      </c>
      <c r="AA278" s="22" t="s">
        <v>662</v>
      </c>
      <c r="AB278" s="22"/>
      <c r="AC278" s="22"/>
      <c r="AD278" s="22"/>
      <c r="AE278" s="22" t="s">
        <v>662</v>
      </c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3">
        <f t="shared" si="8"/>
        <v>11</v>
      </c>
      <c r="BB278" s="23">
        <f t="shared" si="9"/>
        <v>0</v>
      </c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</row>
    <row r="279" spans="1:83" ht="13.5" customHeight="1">
      <c r="A279" s="21" t="s">
        <v>588</v>
      </c>
      <c r="B279" s="21" t="s">
        <v>1216</v>
      </c>
      <c r="C279" s="22"/>
      <c r="D279" s="22" t="s">
        <v>662</v>
      </c>
      <c r="E279" s="22"/>
      <c r="F279" s="22"/>
      <c r="G279" s="22"/>
      <c r="H279" s="22"/>
      <c r="I279" s="22"/>
      <c r="J279" s="22" t="s">
        <v>662</v>
      </c>
      <c r="K279" s="22" t="s">
        <v>662</v>
      </c>
      <c r="L279" s="22" t="s">
        <v>662</v>
      </c>
      <c r="M279" s="22" t="s">
        <v>662</v>
      </c>
      <c r="N279" s="22"/>
      <c r="O279" s="22" t="s">
        <v>662</v>
      </c>
      <c r="P279" s="22"/>
      <c r="Q279" s="22" t="s">
        <v>662</v>
      </c>
      <c r="R279" s="22"/>
      <c r="S279" s="22"/>
      <c r="T279" s="22"/>
      <c r="U279" s="22" t="s">
        <v>662</v>
      </c>
      <c r="V279" s="22"/>
      <c r="W279" s="22"/>
      <c r="X279" s="22" t="s">
        <v>662</v>
      </c>
      <c r="Y279" s="22"/>
      <c r="Z279" s="22" t="s">
        <v>662</v>
      </c>
      <c r="AA279" s="22" t="s">
        <v>662</v>
      </c>
      <c r="AB279" s="22"/>
      <c r="AC279" s="22"/>
      <c r="AD279" s="22"/>
      <c r="AE279" s="22"/>
      <c r="AF279" s="22" t="s">
        <v>662</v>
      </c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3">
        <f t="shared" si="8"/>
        <v>12</v>
      </c>
      <c r="BB279" s="23">
        <f t="shared" si="9"/>
        <v>0</v>
      </c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</row>
    <row r="280" spans="1:83" ht="13.5" customHeight="1">
      <c r="A280" s="21" t="s">
        <v>590</v>
      </c>
      <c r="B280" s="21" t="s">
        <v>1217</v>
      </c>
      <c r="C280" s="22"/>
      <c r="D280" s="22" t="s">
        <v>662</v>
      </c>
      <c r="E280" s="22"/>
      <c r="F280" s="22" t="s">
        <v>662</v>
      </c>
      <c r="G280" s="22"/>
      <c r="H280" s="22"/>
      <c r="I280" s="22"/>
      <c r="J280" s="22" t="s">
        <v>662</v>
      </c>
      <c r="K280" s="22" t="s">
        <v>662</v>
      </c>
      <c r="L280" s="22" t="s">
        <v>662</v>
      </c>
      <c r="M280" s="22"/>
      <c r="N280" s="22" t="s">
        <v>662</v>
      </c>
      <c r="O280" s="22"/>
      <c r="P280" s="22"/>
      <c r="Q280" s="22" t="s">
        <v>662</v>
      </c>
      <c r="R280" s="22"/>
      <c r="S280" s="22" t="s">
        <v>662</v>
      </c>
      <c r="T280" s="22" t="s">
        <v>662</v>
      </c>
      <c r="U280" s="22" t="s">
        <v>662</v>
      </c>
      <c r="V280" s="22"/>
      <c r="W280" s="22" t="s">
        <v>662</v>
      </c>
      <c r="X280" s="22"/>
      <c r="Y280" s="22"/>
      <c r="Z280" s="22" t="s">
        <v>662</v>
      </c>
      <c r="AA280" s="22" t="s">
        <v>662</v>
      </c>
      <c r="AB280" s="22"/>
      <c r="AC280" s="22" t="s">
        <v>662</v>
      </c>
      <c r="AD280" s="22"/>
      <c r="AE280" s="22"/>
      <c r="AF280" s="22" t="s">
        <v>662</v>
      </c>
      <c r="AG280" s="22" t="s">
        <v>662</v>
      </c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3">
        <f t="shared" si="8"/>
        <v>16</v>
      </c>
      <c r="BB280" s="23">
        <f t="shared" si="9"/>
        <v>0</v>
      </c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</row>
    <row r="281" spans="1:83" ht="13.5" customHeight="1">
      <c r="A281" s="21" t="s">
        <v>592</v>
      </c>
      <c r="B281" s="21" t="s">
        <v>1218</v>
      </c>
      <c r="C281" s="22" t="s">
        <v>662</v>
      </c>
      <c r="D281" s="22" t="s">
        <v>662</v>
      </c>
      <c r="E281" s="22"/>
      <c r="F281" s="22" t="s">
        <v>662</v>
      </c>
      <c r="G281" s="22" t="s">
        <v>662</v>
      </c>
      <c r="H281" s="22"/>
      <c r="I281" s="22"/>
      <c r="J281" s="22" t="s">
        <v>662</v>
      </c>
      <c r="K281" s="22" t="s">
        <v>662</v>
      </c>
      <c r="L281" s="22" t="s">
        <v>662</v>
      </c>
      <c r="M281" s="22" t="s">
        <v>662</v>
      </c>
      <c r="N281" s="22" t="s">
        <v>662</v>
      </c>
      <c r="O281" s="22"/>
      <c r="P281" s="22" t="s">
        <v>662</v>
      </c>
      <c r="Q281" s="22" t="s">
        <v>662</v>
      </c>
      <c r="R281" s="22" t="s">
        <v>1219</v>
      </c>
      <c r="S281" s="22" t="s">
        <v>662</v>
      </c>
      <c r="T281" s="22" t="s">
        <v>662</v>
      </c>
      <c r="U281" s="22" t="s">
        <v>662</v>
      </c>
      <c r="V281" s="22" t="s">
        <v>662</v>
      </c>
      <c r="W281" s="22" t="s">
        <v>662</v>
      </c>
      <c r="X281" s="22"/>
      <c r="Y281" s="22"/>
      <c r="Z281" s="22" t="s">
        <v>662</v>
      </c>
      <c r="AA281" s="22" t="s">
        <v>662</v>
      </c>
      <c r="AB281" s="22" t="s">
        <v>662</v>
      </c>
      <c r="AC281" s="22" t="s">
        <v>662</v>
      </c>
      <c r="AD281" s="22" t="s">
        <v>662</v>
      </c>
      <c r="AE281" s="22"/>
      <c r="AF281" s="22"/>
      <c r="AG281" s="22" t="s">
        <v>662</v>
      </c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3">
        <f t="shared" si="8"/>
        <v>23</v>
      </c>
      <c r="BB281" s="23">
        <f t="shared" si="9"/>
        <v>0</v>
      </c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</row>
    <row r="282" spans="1:83" ht="13.5" customHeight="1">
      <c r="A282" s="21" t="s">
        <v>594</v>
      </c>
      <c r="B282" s="21" t="s">
        <v>1220</v>
      </c>
      <c r="C282" s="22"/>
      <c r="D282" s="22" t="s">
        <v>662</v>
      </c>
      <c r="E282" s="22"/>
      <c r="F282" s="22" t="s">
        <v>662</v>
      </c>
      <c r="G282" s="22"/>
      <c r="H282" s="22"/>
      <c r="I282" s="22"/>
      <c r="J282" s="22"/>
      <c r="K282" s="22" t="s">
        <v>662</v>
      </c>
      <c r="L282" s="22" t="s">
        <v>662</v>
      </c>
      <c r="M282" s="22"/>
      <c r="N282" s="22" t="s">
        <v>662</v>
      </c>
      <c r="O282" s="22"/>
      <c r="P282" s="22" t="s">
        <v>662</v>
      </c>
      <c r="Q282" s="22"/>
      <c r="R282" s="22"/>
      <c r="S282" s="22"/>
      <c r="T282" s="22"/>
      <c r="U282" s="22" t="s">
        <v>662</v>
      </c>
      <c r="V282" s="22"/>
      <c r="W282" s="22" t="s">
        <v>662</v>
      </c>
      <c r="X282" s="22"/>
      <c r="Y282" s="22"/>
      <c r="Z282" s="22" t="s">
        <v>662</v>
      </c>
      <c r="AA282" s="22" t="s">
        <v>662</v>
      </c>
      <c r="AB282" s="22"/>
      <c r="AC282" s="22"/>
      <c r="AD282" s="22"/>
      <c r="AE282" s="22"/>
      <c r="AF282" s="22"/>
      <c r="AG282" s="22" t="s">
        <v>662</v>
      </c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3">
        <f t="shared" si="8"/>
        <v>11</v>
      </c>
      <c r="BB282" s="23">
        <f t="shared" si="9"/>
        <v>0</v>
      </c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</row>
    <row r="283" spans="1:83" ht="13.5" customHeight="1">
      <c r="A283" s="21" t="s">
        <v>596</v>
      </c>
      <c r="B283" s="21" t="s">
        <v>1221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3">
        <f t="shared" si="8"/>
        <v>0</v>
      </c>
      <c r="BB283" s="23">
        <f t="shared" si="9"/>
        <v>0</v>
      </c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</row>
    <row r="284" spans="1:83" ht="13.5" customHeight="1">
      <c r="A284" s="21" t="s">
        <v>598</v>
      </c>
      <c r="B284" s="21" t="s">
        <v>1222</v>
      </c>
      <c r="C284" s="22"/>
      <c r="D284" s="22" t="s">
        <v>662</v>
      </c>
      <c r="E284" s="22" t="s">
        <v>662</v>
      </c>
      <c r="F284" s="22"/>
      <c r="G284" s="22"/>
      <c r="H284" s="22"/>
      <c r="I284" s="22"/>
      <c r="J284" s="22" t="s">
        <v>662</v>
      </c>
      <c r="K284" s="22" t="s">
        <v>662</v>
      </c>
      <c r="L284" s="22" t="s">
        <v>662</v>
      </c>
      <c r="M284" s="22" t="s">
        <v>662</v>
      </c>
      <c r="N284" s="22"/>
      <c r="O284" s="22"/>
      <c r="P284" s="22"/>
      <c r="Q284" s="22"/>
      <c r="R284" s="22"/>
      <c r="S284" s="22"/>
      <c r="T284" s="22"/>
      <c r="U284" s="22" t="s">
        <v>662</v>
      </c>
      <c r="V284" s="22"/>
      <c r="W284" s="22" t="s">
        <v>662</v>
      </c>
      <c r="X284" s="22"/>
      <c r="Y284" s="22"/>
      <c r="Z284" s="22" t="s">
        <v>662</v>
      </c>
      <c r="AA284" s="22"/>
      <c r="AB284" s="22"/>
      <c r="AC284" s="22"/>
      <c r="AD284" s="22"/>
      <c r="AE284" s="22"/>
      <c r="AF284" s="22" t="s">
        <v>662</v>
      </c>
      <c r="AG284" s="22" t="s">
        <v>662</v>
      </c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3">
        <f t="shared" si="8"/>
        <v>11</v>
      </c>
      <c r="BB284" s="23">
        <f t="shared" si="9"/>
        <v>0</v>
      </c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</row>
    <row r="285" spans="1:83" ht="13.5" customHeight="1">
      <c r="A285" s="21" t="s">
        <v>600</v>
      </c>
      <c r="B285" s="21" t="s">
        <v>1223</v>
      </c>
      <c r="C285" s="22"/>
      <c r="D285" s="22" t="s">
        <v>662</v>
      </c>
      <c r="E285" s="22"/>
      <c r="F285" s="22" t="s">
        <v>662</v>
      </c>
      <c r="G285" s="22" t="s">
        <v>662</v>
      </c>
      <c r="H285" s="22"/>
      <c r="I285" s="22"/>
      <c r="J285" s="22" t="s">
        <v>662</v>
      </c>
      <c r="K285" s="22"/>
      <c r="L285" s="22" t="s">
        <v>662</v>
      </c>
      <c r="M285" s="22"/>
      <c r="N285" s="22"/>
      <c r="O285" s="22"/>
      <c r="P285" s="22"/>
      <c r="Q285" s="22" t="s">
        <v>662</v>
      </c>
      <c r="R285" s="22"/>
      <c r="S285" s="22"/>
      <c r="T285" s="22"/>
      <c r="U285" s="22" t="s">
        <v>662</v>
      </c>
      <c r="V285" s="22"/>
      <c r="W285" s="22"/>
      <c r="X285" s="22"/>
      <c r="Y285" s="22"/>
      <c r="Z285" s="22" t="s">
        <v>662</v>
      </c>
      <c r="AA285" s="22"/>
      <c r="AB285" s="22"/>
      <c r="AC285" s="22"/>
      <c r="AD285" s="22"/>
      <c r="AE285" s="22"/>
      <c r="AF285" s="22"/>
      <c r="AG285" s="22" t="s">
        <v>662</v>
      </c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3">
        <f t="shared" si="8"/>
        <v>9</v>
      </c>
      <c r="BB285" s="23">
        <f t="shared" si="9"/>
        <v>0</v>
      </c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</row>
    <row r="286" spans="1:83" ht="13.5" customHeight="1">
      <c r="A286" s="21" t="s">
        <v>602</v>
      </c>
      <c r="B286" s="21" t="s">
        <v>1224</v>
      </c>
      <c r="C286" s="22" t="s">
        <v>662</v>
      </c>
      <c r="D286" s="22" t="s">
        <v>662</v>
      </c>
      <c r="E286" s="22"/>
      <c r="F286" s="22" t="s">
        <v>662</v>
      </c>
      <c r="G286" s="22"/>
      <c r="H286" s="22"/>
      <c r="I286" s="22"/>
      <c r="J286" s="22" t="s">
        <v>662</v>
      </c>
      <c r="K286" s="22" t="s">
        <v>662</v>
      </c>
      <c r="L286" s="22" t="s">
        <v>662</v>
      </c>
      <c r="M286" s="22" t="s">
        <v>662</v>
      </c>
      <c r="N286" s="22" t="s">
        <v>662</v>
      </c>
      <c r="O286" s="22"/>
      <c r="P286" s="22" t="s">
        <v>662</v>
      </c>
      <c r="Q286" s="22"/>
      <c r="R286" s="22" t="s">
        <v>662</v>
      </c>
      <c r="S286" s="22" t="s">
        <v>662</v>
      </c>
      <c r="T286" s="22" t="s">
        <v>662</v>
      </c>
      <c r="U286" s="22" t="s">
        <v>662</v>
      </c>
      <c r="V286" s="22"/>
      <c r="W286" s="22" t="s">
        <v>662</v>
      </c>
      <c r="X286" s="22"/>
      <c r="Y286" s="22"/>
      <c r="Z286" s="22" t="s">
        <v>662</v>
      </c>
      <c r="AA286" s="22" t="s">
        <v>662</v>
      </c>
      <c r="AB286" s="22" t="s">
        <v>662</v>
      </c>
      <c r="AC286" s="22" t="s">
        <v>662</v>
      </c>
      <c r="AD286" s="22" t="s">
        <v>662</v>
      </c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3">
        <f t="shared" si="8"/>
        <v>19</v>
      </c>
      <c r="BB286" s="23">
        <f t="shared" si="9"/>
        <v>0</v>
      </c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</row>
    <row r="287" spans="1:83" ht="13.5" customHeight="1">
      <c r="A287" s="21" t="s">
        <v>604</v>
      </c>
      <c r="B287" s="21" t="s">
        <v>1225</v>
      </c>
      <c r="C287" s="22"/>
      <c r="D287" s="22" t="s">
        <v>662</v>
      </c>
      <c r="E287" s="22"/>
      <c r="F287" s="22" t="s">
        <v>662</v>
      </c>
      <c r="G287" s="22"/>
      <c r="H287" s="22"/>
      <c r="I287" s="22"/>
      <c r="J287" s="22"/>
      <c r="K287" s="22" t="s">
        <v>662</v>
      </c>
      <c r="L287" s="22" t="s">
        <v>662</v>
      </c>
      <c r="M287" s="22"/>
      <c r="N287" s="22"/>
      <c r="O287" s="22"/>
      <c r="P287" s="22" t="s">
        <v>662</v>
      </c>
      <c r="Q287" s="22"/>
      <c r="R287" s="22"/>
      <c r="S287" s="22" t="s">
        <v>662</v>
      </c>
      <c r="T287" s="22" t="s">
        <v>662</v>
      </c>
      <c r="U287" s="22" t="s">
        <v>662</v>
      </c>
      <c r="V287" s="22"/>
      <c r="W287" s="22" t="s">
        <v>662</v>
      </c>
      <c r="X287" s="22"/>
      <c r="Y287" s="22"/>
      <c r="Z287" s="22" t="s">
        <v>662</v>
      </c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3">
        <f t="shared" si="8"/>
        <v>10</v>
      </c>
      <c r="BB287" s="23">
        <f t="shared" si="9"/>
        <v>0</v>
      </c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</row>
    <row r="288" spans="1:83" ht="13.5" customHeight="1">
      <c r="A288" s="21" t="s">
        <v>606</v>
      </c>
      <c r="B288" s="21" t="s">
        <v>1226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3">
        <f t="shared" si="8"/>
        <v>0</v>
      </c>
      <c r="BB288" s="23">
        <f t="shared" si="9"/>
        <v>0</v>
      </c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</row>
    <row r="289" spans="1:83" ht="13.5" customHeight="1">
      <c r="A289" s="21" t="s">
        <v>608</v>
      </c>
      <c r="B289" s="21" t="s">
        <v>1227</v>
      </c>
      <c r="C289" s="22"/>
      <c r="D289" s="22" t="s">
        <v>662</v>
      </c>
      <c r="E289" s="22"/>
      <c r="F289" s="22"/>
      <c r="G289" s="22"/>
      <c r="H289" s="22"/>
      <c r="I289" s="22"/>
      <c r="J289" s="22"/>
      <c r="K289" s="22" t="s">
        <v>662</v>
      </c>
      <c r="L289" s="22" t="s">
        <v>662</v>
      </c>
      <c r="M289" s="22" t="s">
        <v>662</v>
      </c>
      <c r="N289" s="22" t="s">
        <v>662</v>
      </c>
      <c r="O289" s="22"/>
      <c r="P289" s="22" t="s">
        <v>662</v>
      </c>
      <c r="Q289" s="22"/>
      <c r="R289" s="22"/>
      <c r="S289" s="22" t="s">
        <v>662</v>
      </c>
      <c r="T289" s="22" t="s">
        <v>662</v>
      </c>
      <c r="U289" s="22" t="s">
        <v>662</v>
      </c>
      <c r="V289" s="22"/>
      <c r="W289" s="22" t="s">
        <v>662</v>
      </c>
      <c r="X289" s="22"/>
      <c r="Y289" s="22"/>
      <c r="Z289" s="22" t="s">
        <v>662</v>
      </c>
      <c r="AA289" s="22" t="s">
        <v>662</v>
      </c>
      <c r="AB289" s="22"/>
      <c r="AC289" s="22"/>
      <c r="AD289" s="22" t="s">
        <v>662</v>
      </c>
      <c r="AE289" s="22"/>
      <c r="AF289" s="22"/>
      <c r="AG289" s="22" t="s">
        <v>662</v>
      </c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3">
        <f t="shared" si="8"/>
        <v>14</v>
      </c>
      <c r="BB289" s="23">
        <f t="shared" si="9"/>
        <v>0</v>
      </c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</row>
    <row r="290" spans="1:83" ht="13.5" customHeight="1">
      <c r="A290" s="21" t="s">
        <v>610</v>
      </c>
      <c r="B290" s="21" t="s">
        <v>1228</v>
      </c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3">
        <f t="shared" si="8"/>
        <v>0</v>
      </c>
      <c r="BB290" s="23">
        <f t="shared" si="9"/>
        <v>0</v>
      </c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</row>
    <row r="291" spans="1:83" ht="13.5" customHeight="1">
      <c r="A291" s="21" t="s">
        <v>612</v>
      </c>
      <c r="B291" s="21" t="s">
        <v>1229</v>
      </c>
      <c r="C291" s="22"/>
      <c r="D291" s="22"/>
      <c r="E291" s="22"/>
      <c r="F291" s="22"/>
      <c r="G291" s="22"/>
      <c r="H291" s="22"/>
      <c r="I291" s="22"/>
      <c r="J291" s="22"/>
      <c r="K291" s="22"/>
      <c r="L291" s="22" t="s">
        <v>662</v>
      </c>
      <c r="M291" s="22"/>
      <c r="N291" s="22" t="s">
        <v>662</v>
      </c>
      <c r="O291" s="22"/>
      <c r="P291" s="22" t="s">
        <v>662</v>
      </c>
      <c r="Q291" s="22"/>
      <c r="R291" s="22"/>
      <c r="S291" s="22" t="s">
        <v>662</v>
      </c>
      <c r="T291" s="22" t="s">
        <v>662</v>
      </c>
      <c r="U291" s="22" t="s">
        <v>662</v>
      </c>
      <c r="V291" s="22"/>
      <c r="W291" s="22"/>
      <c r="X291" s="22"/>
      <c r="Y291" s="22"/>
      <c r="Z291" s="22"/>
      <c r="AA291" s="22" t="s">
        <v>662</v>
      </c>
      <c r="AB291" s="22"/>
      <c r="AC291" s="22" t="s">
        <v>662</v>
      </c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3">
        <f t="shared" si="8"/>
        <v>8</v>
      </c>
      <c r="BB291" s="23">
        <f t="shared" si="9"/>
        <v>0</v>
      </c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</row>
    <row r="292" spans="1:83" ht="13.5" customHeight="1">
      <c r="A292" s="21" t="s">
        <v>614</v>
      </c>
      <c r="B292" s="21" t="s">
        <v>1230</v>
      </c>
      <c r="C292" s="22"/>
      <c r="D292" s="22" t="s">
        <v>662</v>
      </c>
      <c r="E292" s="22"/>
      <c r="F292" s="22"/>
      <c r="G292" s="22"/>
      <c r="H292" s="22"/>
      <c r="I292" s="22"/>
      <c r="J292" s="22"/>
      <c r="K292" s="22"/>
      <c r="L292" s="22" t="s">
        <v>662</v>
      </c>
      <c r="M292" s="22"/>
      <c r="N292" s="22"/>
      <c r="O292" s="22"/>
      <c r="P292" s="22" t="s">
        <v>662</v>
      </c>
      <c r="Q292" s="22"/>
      <c r="R292" s="22"/>
      <c r="S292" s="22" t="s">
        <v>662</v>
      </c>
      <c r="T292" s="22" t="s">
        <v>662</v>
      </c>
      <c r="U292" s="22" t="s">
        <v>662</v>
      </c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3">
        <f t="shared" si="8"/>
        <v>6</v>
      </c>
      <c r="BB292" s="23">
        <f t="shared" si="9"/>
        <v>0</v>
      </c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</row>
    <row r="293" spans="1:83" ht="13.5" customHeight="1">
      <c r="A293" s="21" t="s">
        <v>616</v>
      </c>
      <c r="B293" s="21" t="s">
        <v>1231</v>
      </c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3">
        <f t="shared" si="8"/>
        <v>0</v>
      </c>
      <c r="BB293" s="23">
        <f t="shared" si="9"/>
        <v>0</v>
      </c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</row>
    <row r="294" spans="1:83" ht="13.5" customHeight="1">
      <c r="A294" s="21" t="s">
        <v>618</v>
      </c>
      <c r="B294" s="21" t="s">
        <v>1232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3">
        <f t="shared" si="8"/>
        <v>0</v>
      </c>
      <c r="BB294" s="23">
        <f t="shared" si="9"/>
        <v>0</v>
      </c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</row>
    <row r="295" spans="1:83" ht="13.5" customHeight="1">
      <c r="A295" s="21" t="s">
        <v>620</v>
      </c>
      <c r="B295" s="21" t="s">
        <v>1233</v>
      </c>
      <c r="C295" s="22"/>
      <c r="D295" s="22"/>
      <c r="E295" s="22" t="s">
        <v>662</v>
      </c>
      <c r="F295" s="22" t="s">
        <v>662</v>
      </c>
      <c r="G295" s="22"/>
      <c r="H295" s="22"/>
      <c r="I295" s="22"/>
      <c r="J295" s="22" t="s">
        <v>662</v>
      </c>
      <c r="K295" s="22" t="s">
        <v>662</v>
      </c>
      <c r="L295" s="22" t="s">
        <v>662</v>
      </c>
      <c r="M295" s="22"/>
      <c r="N295" s="22" t="s">
        <v>662</v>
      </c>
      <c r="O295" s="22"/>
      <c r="P295" s="22"/>
      <c r="Q295" s="22"/>
      <c r="R295" s="22" t="s">
        <v>662</v>
      </c>
      <c r="S295" s="22" t="s">
        <v>662</v>
      </c>
      <c r="T295" s="22" t="s">
        <v>662</v>
      </c>
      <c r="U295" s="22" t="s">
        <v>662</v>
      </c>
      <c r="V295" s="22"/>
      <c r="W295" s="22" t="s">
        <v>662</v>
      </c>
      <c r="X295" s="22"/>
      <c r="Y295" s="22"/>
      <c r="Z295" s="22" t="s">
        <v>662</v>
      </c>
      <c r="AA295" s="22" t="s">
        <v>662</v>
      </c>
      <c r="AB295" s="22"/>
      <c r="AC295" s="22"/>
      <c r="AD295" s="22"/>
      <c r="AE295" s="22"/>
      <c r="AF295" s="22" t="s">
        <v>662</v>
      </c>
      <c r="AG295" s="22" t="s">
        <v>662</v>
      </c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3">
        <f t="shared" si="8"/>
        <v>15</v>
      </c>
      <c r="BB295" s="23">
        <f t="shared" si="9"/>
        <v>0</v>
      </c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</row>
    <row r="296" spans="1:83" ht="13.5" customHeight="1">
      <c r="A296" s="21" t="s">
        <v>622</v>
      </c>
      <c r="B296" s="21" t="s">
        <v>1234</v>
      </c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3">
        <f t="shared" si="8"/>
        <v>0</v>
      </c>
      <c r="BB296" s="23">
        <f t="shared" si="9"/>
        <v>0</v>
      </c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</row>
    <row r="297" spans="1:83" ht="13.5" customHeight="1">
      <c r="A297" s="21" t="s">
        <v>624</v>
      </c>
      <c r="B297" s="21" t="s">
        <v>1235</v>
      </c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 t="s">
        <v>662</v>
      </c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3">
        <f t="shared" si="8"/>
        <v>1</v>
      </c>
      <c r="BB297" s="23">
        <f t="shared" si="9"/>
        <v>1</v>
      </c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</row>
    <row r="298" spans="1:83" ht="13.5" customHeight="1">
      <c r="A298" s="21" t="s">
        <v>626</v>
      </c>
      <c r="B298" s="21" t="s">
        <v>1236</v>
      </c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3">
        <f t="shared" si="8"/>
        <v>0</v>
      </c>
      <c r="BB298" s="23">
        <f t="shared" si="9"/>
        <v>0</v>
      </c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</row>
    <row r="299" spans="1:83" ht="13.5" customHeight="1">
      <c r="A299" s="21" t="s">
        <v>628</v>
      </c>
      <c r="B299" s="21" t="s">
        <v>1237</v>
      </c>
      <c r="C299" s="22"/>
      <c r="D299" s="22" t="s">
        <v>662</v>
      </c>
      <c r="E299" s="22"/>
      <c r="F299" s="22" t="s">
        <v>662</v>
      </c>
      <c r="G299" s="22"/>
      <c r="H299" s="22"/>
      <c r="I299" s="22"/>
      <c r="J299" s="22"/>
      <c r="K299" s="22" t="s">
        <v>662</v>
      </c>
      <c r="L299" s="22" t="s">
        <v>662</v>
      </c>
      <c r="M299" s="22"/>
      <c r="N299" s="22"/>
      <c r="O299" s="22"/>
      <c r="P299" s="22" t="s">
        <v>662</v>
      </c>
      <c r="Q299" s="22"/>
      <c r="R299" s="22" t="s">
        <v>662</v>
      </c>
      <c r="S299" s="22" t="s">
        <v>662</v>
      </c>
      <c r="T299" s="22" t="s">
        <v>662</v>
      </c>
      <c r="U299" s="22" t="s">
        <v>662</v>
      </c>
      <c r="V299" s="22"/>
      <c r="W299" s="22" t="s">
        <v>662</v>
      </c>
      <c r="X299" s="22"/>
      <c r="Y299" s="22" t="s">
        <v>662</v>
      </c>
      <c r="Z299" s="22" t="s">
        <v>662</v>
      </c>
      <c r="AA299" s="22" t="s">
        <v>662</v>
      </c>
      <c r="AB299" s="22"/>
      <c r="AC299" s="22"/>
      <c r="AD299" s="22" t="s">
        <v>662</v>
      </c>
      <c r="AE299" s="22"/>
      <c r="AF299" s="22"/>
      <c r="AG299" s="22" t="s">
        <v>662</v>
      </c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3">
        <f t="shared" si="8"/>
        <v>15</v>
      </c>
      <c r="BB299" s="23">
        <f t="shared" si="9"/>
        <v>0</v>
      </c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</row>
    <row r="300" spans="1:83" ht="13.5" customHeight="1">
      <c r="A300" s="21" t="s">
        <v>630</v>
      </c>
      <c r="B300" s="21" t="s">
        <v>1238</v>
      </c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3">
        <f t="shared" si="8"/>
        <v>0</v>
      </c>
      <c r="BB300" s="23">
        <f t="shared" si="9"/>
        <v>0</v>
      </c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</row>
    <row r="301" spans="1:83" ht="13.5" customHeight="1">
      <c r="A301" s="21" t="s">
        <v>632</v>
      </c>
      <c r="B301" s="21" t="s">
        <v>1239</v>
      </c>
      <c r="C301" s="22"/>
      <c r="D301" s="22"/>
      <c r="E301" s="22"/>
      <c r="F301" s="22"/>
      <c r="G301" s="22"/>
      <c r="H301" s="22"/>
      <c r="I301" s="22"/>
      <c r="J301" s="22"/>
      <c r="K301" s="22"/>
      <c r="L301" s="22" t="s">
        <v>662</v>
      </c>
      <c r="M301" s="22"/>
      <c r="N301" s="22" t="s">
        <v>662</v>
      </c>
      <c r="O301" s="22"/>
      <c r="P301" s="22"/>
      <c r="Q301" s="22"/>
      <c r="R301" s="22"/>
      <c r="S301" s="22" t="s">
        <v>662</v>
      </c>
      <c r="T301" s="22" t="s">
        <v>662</v>
      </c>
      <c r="U301" s="22"/>
      <c r="V301" s="22"/>
      <c r="W301" s="22" t="s">
        <v>1240</v>
      </c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3">
        <f t="shared" si="8"/>
        <v>5</v>
      </c>
      <c r="BB301" s="23">
        <f t="shared" si="9"/>
        <v>0</v>
      </c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</row>
    <row r="302" spans="1:83" ht="13.5" customHeight="1">
      <c r="A302" s="21" t="s">
        <v>634</v>
      </c>
      <c r="B302" s="21" t="s">
        <v>1241</v>
      </c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3">
        <f t="shared" si="8"/>
        <v>0</v>
      </c>
      <c r="BB302" s="23">
        <f t="shared" si="9"/>
        <v>0</v>
      </c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</row>
    <row r="303" spans="1:83" ht="13.5" customHeight="1">
      <c r="A303" s="21" t="s">
        <v>636</v>
      </c>
      <c r="B303" s="21" t="s">
        <v>1242</v>
      </c>
      <c r="C303" s="22"/>
      <c r="D303" s="22" t="s">
        <v>662</v>
      </c>
      <c r="E303" s="22"/>
      <c r="F303" s="22"/>
      <c r="G303" s="22"/>
      <c r="H303" s="22"/>
      <c r="I303" s="22"/>
      <c r="J303" s="22" t="s">
        <v>662</v>
      </c>
      <c r="K303" s="22" t="s">
        <v>662</v>
      </c>
      <c r="L303" s="22" t="s">
        <v>662</v>
      </c>
      <c r="M303" s="22"/>
      <c r="N303" s="22" t="s">
        <v>662</v>
      </c>
      <c r="O303" s="22"/>
      <c r="P303" s="22" t="s">
        <v>662</v>
      </c>
      <c r="Q303" s="22"/>
      <c r="R303" s="22" t="s">
        <v>662</v>
      </c>
      <c r="S303" s="22" t="s">
        <v>662</v>
      </c>
      <c r="T303" s="22" t="s">
        <v>662</v>
      </c>
      <c r="U303" s="22" t="s">
        <v>662</v>
      </c>
      <c r="V303" s="22"/>
      <c r="W303" s="22" t="s">
        <v>662</v>
      </c>
      <c r="X303" s="22"/>
      <c r="Y303" s="22"/>
      <c r="Z303" s="22" t="s">
        <v>662</v>
      </c>
      <c r="AA303" s="22" t="s">
        <v>662</v>
      </c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3">
        <f t="shared" si="8"/>
        <v>13</v>
      </c>
      <c r="BB303" s="23">
        <f t="shared" si="9"/>
        <v>0</v>
      </c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</row>
    <row r="304" spans="1:83" ht="13.5" customHeight="1">
      <c r="A304" s="21" t="s">
        <v>638</v>
      </c>
      <c r="B304" s="21" t="s">
        <v>1243</v>
      </c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3">
        <f t="shared" si="8"/>
        <v>0</v>
      </c>
      <c r="BB304" s="23">
        <f t="shared" si="9"/>
        <v>0</v>
      </c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</row>
    <row r="305" spans="1:83" ht="13.5" customHeight="1">
      <c r="A305" s="21" t="s">
        <v>640</v>
      </c>
      <c r="B305" s="21" t="s">
        <v>1244</v>
      </c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3">
        <f t="shared" si="8"/>
        <v>0</v>
      </c>
      <c r="BB305" s="23">
        <f t="shared" si="9"/>
        <v>0</v>
      </c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</row>
    <row r="306" spans="1:83" ht="13.5" customHeight="1">
      <c r="A306" s="21" t="s">
        <v>642</v>
      </c>
      <c r="B306" s="21" t="s">
        <v>1245</v>
      </c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3">
        <f t="shared" si="8"/>
        <v>0</v>
      </c>
      <c r="BB306" s="23">
        <f t="shared" si="9"/>
        <v>0</v>
      </c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</row>
    <row r="307" spans="1:83" ht="13.5" customHeight="1">
      <c r="A307" s="21" t="s">
        <v>644</v>
      </c>
      <c r="B307" s="21" t="s">
        <v>1246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3">
        <f t="shared" si="8"/>
        <v>0</v>
      </c>
      <c r="BB307" s="23">
        <f t="shared" si="9"/>
        <v>0</v>
      </c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</row>
    <row r="308" spans="1:83" ht="13.5" customHeight="1">
      <c r="A308" s="21" t="s">
        <v>646</v>
      </c>
      <c r="B308" s="21" t="s">
        <v>1247</v>
      </c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 t="s">
        <v>662</v>
      </c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3">
        <f t="shared" si="8"/>
        <v>1</v>
      </c>
      <c r="BB308" s="23">
        <f t="shared" si="9"/>
        <v>1</v>
      </c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</row>
    <row r="309" spans="1:83" ht="13.5" customHeight="1">
      <c r="A309" s="21" t="s">
        <v>1248</v>
      </c>
      <c r="B309" s="21" t="s">
        <v>1249</v>
      </c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3">
        <f t="shared" si="8"/>
        <v>0</v>
      </c>
      <c r="BB309" s="23">
        <f t="shared" si="9"/>
        <v>0</v>
      </c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</row>
    <row r="310" spans="1:83" ht="13.5" customHeight="1">
      <c r="A310" s="21" t="s">
        <v>648</v>
      </c>
      <c r="B310" s="21" t="s">
        <v>1250</v>
      </c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3">
        <f t="shared" si="8"/>
        <v>0</v>
      </c>
      <c r="BB310" s="23">
        <f t="shared" si="9"/>
        <v>0</v>
      </c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</row>
    <row r="311" spans="1:83" ht="13.5" customHeight="1">
      <c r="A311" s="21" t="s">
        <v>650</v>
      </c>
      <c r="B311" s="21" t="s">
        <v>1251</v>
      </c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3">
        <f t="shared" si="8"/>
        <v>0</v>
      </c>
      <c r="BB311" s="23">
        <f t="shared" si="9"/>
        <v>0</v>
      </c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</row>
    <row r="312" spans="1:83" ht="13.5" customHeight="1">
      <c r="A312" s="24"/>
      <c r="C312" s="24">
        <f t="shared" ref="C312:AN312" si="10">COUNTA(C5:C311)</f>
        <v>43</v>
      </c>
      <c r="D312" s="24">
        <f t="shared" si="10"/>
        <v>75</v>
      </c>
      <c r="E312" s="24">
        <f t="shared" si="10"/>
        <v>28</v>
      </c>
      <c r="F312" s="24">
        <f t="shared" si="10"/>
        <v>31</v>
      </c>
      <c r="G312" s="24">
        <f t="shared" si="10"/>
        <v>22</v>
      </c>
      <c r="H312" s="24">
        <f t="shared" si="10"/>
        <v>3</v>
      </c>
      <c r="I312" s="24">
        <f t="shared" si="10"/>
        <v>14</v>
      </c>
      <c r="J312" s="24">
        <f t="shared" si="10"/>
        <v>101</v>
      </c>
      <c r="K312" s="24">
        <f t="shared" si="10"/>
        <v>58</v>
      </c>
      <c r="L312" s="24">
        <f t="shared" si="10"/>
        <v>110</v>
      </c>
      <c r="M312" s="24">
        <f t="shared" si="10"/>
        <v>28</v>
      </c>
      <c r="N312" s="24">
        <f t="shared" si="10"/>
        <v>63</v>
      </c>
      <c r="O312" s="24">
        <f t="shared" si="10"/>
        <v>37</v>
      </c>
      <c r="P312" s="24">
        <f t="shared" si="10"/>
        <v>82</v>
      </c>
      <c r="Q312" s="24">
        <f t="shared" si="10"/>
        <v>33</v>
      </c>
      <c r="R312" s="24">
        <f t="shared" si="10"/>
        <v>23</v>
      </c>
      <c r="S312" s="24">
        <f t="shared" si="10"/>
        <v>76</v>
      </c>
      <c r="T312" s="24">
        <f t="shared" si="10"/>
        <v>76</v>
      </c>
      <c r="U312" s="24">
        <f t="shared" si="10"/>
        <v>83</v>
      </c>
      <c r="V312" s="24">
        <f t="shared" si="10"/>
        <v>25</v>
      </c>
      <c r="W312" s="24">
        <f t="shared" si="10"/>
        <v>73</v>
      </c>
      <c r="X312" s="24">
        <f t="shared" si="10"/>
        <v>21</v>
      </c>
      <c r="Y312" s="24">
        <f t="shared" si="10"/>
        <v>12</v>
      </c>
      <c r="Z312" s="24">
        <f t="shared" si="10"/>
        <v>66</v>
      </c>
      <c r="AA312" s="24">
        <f t="shared" si="10"/>
        <v>66</v>
      </c>
      <c r="AB312" s="24">
        <f t="shared" si="10"/>
        <v>50</v>
      </c>
      <c r="AC312" s="24">
        <f t="shared" si="10"/>
        <v>39</v>
      </c>
      <c r="AD312" s="24">
        <f t="shared" si="10"/>
        <v>52</v>
      </c>
      <c r="AE312" s="24">
        <f t="shared" si="10"/>
        <v>27</v>
      </c>
      <c r="AF312" s="24">
        <f t="shared" si="10"/>
        <v>19</v>
      </c>
      <c r="AG312" s="24">
        <f t="shared" si="10"/>
        <v>51</v>
      </c>
      <c r="AH312" s="24">
        <f t="shared" si="10"/>
        <v>0</v>
      </c>
      <c r="AI312" s="24">
        <f t="shared" si="10"/>
        <v>0</v>
      </c>
      <c r="AJ312" s="24">
        <f t="shared" si="10"/>
        <v>0</v>
      </c>
      <c r="AK312" s="24">
        <f t="shared" si="10"/>
        <v>0</v>
      </c>
      <c r="AL312" s="24">
        <f t="shared" si="10"/>
        <v>0</v>
      </c>
      <c r="AM312" s="24">
        <f t="shared" si="10"/>
        <v>0</v>
      </c>
      <c r="AN312" s="24">
        <f t="shared" si="10"/>
        <v>0</v>
      </c>
    </row>
    <row r="313" spans="1:83" ht="13.5" customHeight="1"/>
    <row r="314" spans="1:83" ht="13.5" customHeight="1"/>
    <row r="315" spans="1:83" ht="13.5" customHeight="1"/>
    <row r="316" spans="1:83" ht="13.5" customHeight="1"/>
    <row r="317" spans="1:83" ht="13.5" customHeight="1"/>
    <row r="318" spans="1:83" ht="13.5" customHeight="1"/>
    <row r="319" spans="1:83" ht="13.5" customHeight="1"/>
    <row r="320" spans="1:83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AF1"/>
    <mergeCell ref="A2:AF2"/>
  </mergeCells>
  <conditionalFormatting sqref="C5:AN311">
    <cfRule type="expression" dxfId="1" priority="2">
      <formula>LEN(TRIM(C5))&gt;0</formula>
    </cfRule>
  </conditionalFormatting>
  <pageMargins left="0.7" right="0.7" top="0.75" bottom="0.75" header="0.511811023622047" footer="0.511811023622047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000"/>
  <sheetViews>
    <sheetView showGridLines="0" zoomScaleNormal="100" workbookViewId="0"/>
  </sheetViews>
  <sheetFormatPr defaultColWidth="12.59765625" defaultRowHeight="14.25"/>
  <cols>
    <col min="1" max="2" width="23.73046875" customWidth="1"/>
    <col min="3" max="3" width="10.1328125" customWidth="1"/>
    <col min="4" max="32" width="9" customWidth="1"/>
    <col min="33" max="52" width="10.1328125" customWidth="1"/>
  </cols>
  <sheetData>
    <row r="1" spans="1:54" ht="25.5" customHeight="1">
      <c r="A1" s="46" t="s">
        <v>1252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54" ht="31.5" customHeight="1">
      <c r="A2" s="43" t="s">
        <v>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54" ht="13.5" customHeight="1"/>
    <row r="4" spans="1:54" ht="13.5" customHeight="1">
      <c r="A4" s="28" t="s">
        <v>48</v>
      </c>
      <c r="B4" s="28" t="s">
        <v>1253</v>
      </c>
      <c r="C4" s="28" t="s">
        <v>1254</v>
      </c>
      <c r="D4" s="28" t="s">
        <v>1255</v>
      </c>
      <c r="E4" s="28" t="s">
        <v>1256</v>
      </c>
      <c r="F4" s="28" t="s">
        <v>1257</v>
      </c>
      <c r="G4" s="28" t="s">
        <v>1258</v>
      </c>
      <c r="H4" s="28" t="s">
        <v>1259</v>
      </c>
      <c r="I4" s="28" t="s">
        <v>1260</v>
      </c>
      <c r="J4" s="28" t="s">
        <v>1261</v>
      </c>
      <c r="K4" s="28" t="s">
        <v>1262</v>
      </c>
      <c r="L4" s="28" t="s">
        <v>1263</v>
      </c>
      <c r="M4" s="28" t="s">
        <v>1264</v>
      </c>
      <c r="N4" s="28" t="s">
        <v>1265</v>
      </c>
      <c r="O4" s="28" t="s">
        <v>1266</v>
      </c>
      <c r="P4" s="28" t="s">
        <v>1267</v>
      </c>
      <c r="Q4" s="28" t="s">
        <v>1268</v>
      </c>
      <c r="R4" s="28" t="s">
        <v>1269</v>
      </c>
      <c r="S4" s="28" t="s">
        <v>1270</v>
      </c>
      <c r="T4" s="28" t="s">
        <v>1271</v>
      </c>
      <c r="U4" s="28" t="s">
        <v>1272</v>
      </c>
      <c r="V4" s="28" t="s">
        <v>1273</v>
      </c>
      <c r="W4" s="28" t="s">
        <v>1274</v>
      </c>
      <c r="X4" s="28" t="s">
        <v>1275</v>
      </c>
      <c r="Y4" s="28" t="s">
        <v>1276</v>
      </c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0" t="s">
        <v>50</v>
      </c>
      <c r="BB4" s="20" t="s">
        <v>51</v>
      </c>
    </row>
    <row r="5" spans="1:54" ht="13.5" customHeight="1">
      <c r="A5" s="21" t="s">
        <v>52</v>
      </c>
      <c r="B5" s="21" t="s">
        <v>1277</v>
      </c>
      <c r="C5" s="22" t="s">
        <v>662</v>
      </c>
      <c r="D5" s="22" t="s">
        <v>659</v>
      </c>
      <c r="E5" s="22" t="s">
        <v>659</v>
      </c>
      <c r="F5" s="22" t="s">
        <v>659</v>
      </c>
      <c r="G5" s="22" t="s">
        <v>659</v>
      </c>
      <c r="H5" s="22" t="s">
        <v>662</v>
      </c>
      <c r="I5" s="22"/>
      <c r="J5" s="22" t="s">
        <v>662</v>
      </c>
      <c r="K5" s="22"/>
      <c r="L5" s="22" t="s">
        <v>659</v>
      </c>
      <c r="M5" s="22"/>
      <c r="N5" s="22" t="s">
        <v>659</v>
      </c>
      <c r="O5" s="22"/>
      <c r="P5" s="22"/>
      <c r="Q5" s="22"/>
      <c r="R5" s="22" t="s">
        <v>659</v>
      </c>
      <c r="S5" s="22" t="s">
        <v>659</v>
      </c>
      <c r="T5" s="22"/>
      <c r="U5" s="22" t="s">
        <v>662</v>
      </c>
      <c r="V5" s="22" t="s">
        <v>659</v>
      </c>
      <c r="W5" s="22" t="s">
        <v>659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>
        <f t="shared" ref="BA5:BA68" si="0">COUNTIF(C5:AZ5,"&lt;&gt;")</f>
        <v>14</v>
      </c>
      <c r="BB5" s="23">
        <f t="shared" ref="BB5:BB68" si="1">IF(BA5=1,1,0)</f>
        <v>0</v>
      </c>
    </row>
    <row r="6" spans="1:54" ht="13.5" customHeight="1">
      <c r="A6" s="21" t="s">
        <v>54</v>
      </c>
      <c r="B6" s="21" t="s">
        <v>1278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3">
        <f t="shared" si="0"/>
        <v>0</v>
      </c>
      <c r="BB6" s="23">
        <f t="shared" si="1"/>
        <v>0</v>
      </c>
    </row>
    <row r="7" spans="1:54" ht="13.5" customHeight="1">
      <c r="A7" s="21" t="s">
        <v>56</v>
      </c>
      <c r="B7" s="21" t="s">
        <v>1279</v>
      </c>
      <c r="C7" s="22" t="s">
        <v>662</v>
      </c>
      <c r="D7" s="22" t="s">
        <v>659</v>
      </c>
      <c r="E7" s="22"/>
      <c r="F7" s="22"/>
      <c r="G7" s="22" t="s">
        <v>659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 t="s">
        <v>659</v>
      </c>
      <c r="S7" s="22" t="s">
        <v>659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>
        <f t="shared" si="0"/>
        <v>5</v>
      </c>
      <c r="BB7" s="23">
        <f t="shared" si="1"/>
        <v>0</v>
      </c>
    </row>
    <row r="8" spans="1:54" ht="13.5" customHeight="1">
      <c r="A8" s="21" t="s">
        <v>58</v>
      </c>
      <c r="B8" s="21" t="s">
        <v>1280</v>
      </c>
      <c r="C8" s="22"/>
      <c r="D8" s="22"/>
      <c r="E8" s="22"/>
      <c r="F8" s="22"/>
      <c r="G8" s="22" t="s">
        <v>659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3">
        <f t="shared" si="0"/>
        <v>1</v>
      </c>
      <c r="BB8" s="23">
        <f t="shared" si="1"/>
        <v>1</v>
      </c>
    </row>
    <row r="9" spans="1:54" ht="13.5" customHeight="1">
      <c r="A9" s="21" t="s">
        <v>60</v>
      </c>
      <c r="B9" s="21" t="s">
        <v>1281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3">
        <f t="shared" si="0"/>
        <v>0</v>
      </c>
      <c r="BB9" s="23">
        <f t="shared" si="1"/>
        <v>0</v>
      </c>
    </row>
    <row r="10" spans="1:54" ht="13.5" customHeight="1">
      <c r="A10" s="21" t="s">
        <v>62</v>
      </c>
      <c r="B10" s="21" t="s">
        <v>1282</v>
      </c>
      <c r="C10" s="22"/>
      <c r="D10" s="22"/>
      <c r="E10" s="22"/>
      <c r="F10" s="22"/>
      <c r="G10" s="22" t="s">
        <v>659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3">
        <f t="shared" si="0"/>
        <v>1</v>
      </c>
      <c r="BB10" s="23">
        <f t="shared" si="1"/>
        <v>1</v>
      </c>
    </row>
    <row r="11" spans="1:54" ht="13.5" customHeight="1">
      <c r="A11" s="21" t="s">
        <v>64</v>
      </c>
      <c r="B11" s="21" t="s">
        <v>1283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 t="s">
        <v>659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>
        <f t="shared" si="0"/>
        <v>1</v>
      </c>
      <c r="BB11" s="23">
        <f t="shared" si="1"/>
        <v>1</v>
      </c>
    </row>
    <row r="12" spans="1:54" ht="13.5" customHeight="1">
      <c r="A12" s="21" t="s">
        <v>66</v>
      </c>
      <c r="B12" s="21" t="s">
        <v>1284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">
        <f t="shared" si="0"/>
        <v>0</v>
      </c>
      <c r="BB12" s="23">
        <f t="shared" si="1"/>
        <v>0</v>
      </c>
    </row>
    <row r="13" spans="1:54" ht="13.5" customHeight="1">
      <c r="A13" s="21" t="s">
        <v>68</v>
      </c>
      <c r="B13" s="21" t="s">
        <v>1285</v>
      </c>
      <c r="C13" s="22" t="s">
        <v>662</v>
      </c>
      <c r="D13" s="22" t="s">
        <v>659</v>
      </c>
      <c r="E13" s="22" t="s">
        <v>659</v>
      </c>
      <c r="F13" s="22" t="s">
        <v>659</v>
      </c>
      <c r="G13" s="22" t="s">
        <v>659</v>
      </c>
      <c r="H13" s="22" t="s">
        <v>662</v>
      </c>
      <c r="I13" s="22"/>
      <c r="J13" s="22" t="s">
        <v>662</v>
      </c>
      <c r="K13" s="22"/>
      <c r="L13" s="22"/>
      <c r="M13" s="22"/>
      <c r="N13" s="22" t="s">
        <v>659</v>
      </c>
      <c r="O13" s="22"/>
      <c r="P13" s="22"/>
      <c r="Q13" s="22"/>
      <c r="R13" s="22" t="s">
        <v>659</v>
      </c>
      <c r="S13" s="22" t="s">
        <v>659</v>
      </c>
      <c r="T13" s="22"/>
      <c r="U13" s="22" t="s">
        <v>662</v>
      </c>
      <c r="V13" s="22"/>
      <c r="W13" s="22" t="s">
        <v>659</v>
      </c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3">
        <f t="shared" si="0"/>
        <v>12</v>
      </c>
      <c r="BB13" s="23">
        <f t="shared" si="1"/>
        <v>0</v>
      </c>
    </row>
    <row r="14" spans="1:54" ht="13.5" customHeight="1">
      <c r="A14" s="21" t="s">
        <v>70</v>
      </c>
      <c r="B14" s="21" t="s">
        <v>1286</v>
      </c>
      <c r="C14" s="22"/>
      <c r="D14" s="22"/>
      <c r="E14" s="22" t="s">
        <v>659</v>
      </c>
      <c r="F14" s="22" t="s">
        <v>659</v>
      </c>
      <c r="G14" s="22" t="s">
        <v>659</v>
      </c>
      <c r="H14" s="22"/>
      <c r="I14" s="22"/>
      <c r="J14" s="22" t="s">
        <v>662</v>
      </c>
      <c r="K14" s="22"/>
      <c r="L14" s="22" t="s">
        <v>659</v>
      </c>
      <c r="M14" s="22"/>
      <c r="N14" s="22" t="s">
        <v>659</v>
      </c>
      <c r="O14" s="22" t="s">
        <v>659</v>
      </c>
      <c r="P14" s="22" t="s">
        <v>659</v>
      </c>
      <c r="Q14" s="22" t="s">
        <v>659</v>
      </c>
      <c r="R14" s="22"/>
      <c r="S14" s="22" t="s">
        <v>659</v>
      </c>
      <c r="T14" s="22"/>
      <c r="U14" s="22" t="s">
        <v>662</v>
      </c>
      <c r="V14" s="22"/>
      <c r="W14" s="22" t="s">
        <v>659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3">
        <f t="shared" si="0"/>
        <v>12</v>
      </c>
      <c r="BB14" s="23">
        <f t="shared" si="1"/>
        <v>0</v>
      </c>
    </row>
    <row r="15" spans="1:54" ht="13.5" customHeight="1">
      <c r="A15" s="21" t="s">
        <v>72</v>
      </c>
      <c r="B15" s="21" t="s">
        <v>1287</v>
      </c>
      <c r="C15" s="22"/>
      <c r="D15" s="22"/>
      <c r="E15" s="22" t="s">
        <v>659</v>
      </c>
      <c r="F15" s="22" t="s">
        <v>659</v>
      </c>
      <c r="G15" s="22" t="s">
        <v>659</v>
      </c>
      <c r="H15" s="22"/>
      <c r="I15" s="22"/>
      <c r="J15" s="22" t="s">
        <v>662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 t="s">
        <v>659</v>
      </c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>
        <f t="shared" si="0"/>
        <v>5</v>
      </c>
      <c r="BB15" s="23">
        <f t="shared" si="1"/>
        <v>0</v>
      </c>
    </row>
    <row r="16" spans="1:54" ht="13.5" customHeight="1">
      <c r="A16" s="21" t="s">
        <v>74</v>
      </c>
      <c r="B16" s="21" t="s">
        <v>1288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3">
        <f t="shared" si="0"/>
        <v>0</v>
      </c>
      <c r="BB16" s="23">
        <f t="shared" si="1"/>
        <v>0</v>
      </c>
    </row>
    <row r="17" spans="1:54" ht="13.5" customHeight="1">
      <c r="A17" s="21" t="s">
        <v>76</v>
      </c>
      <c r="B17" s="21" t="s">
        <v>1289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3">
        <f t="shared" si="0"/>
        <v>0</v>
      </c>
      <c r="BB17" s="23">
        <f t="shared" si="1"/>
        <v>0</v>
      </c>
    </row>
    <row r="18" spans="1:54" ht="13.5" customHeight="1">
      <c r="A18" s="21" t="s">
        <v>78</v>
      </c>
      <c r="B18" s="21" t="s">
        <v>1290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>
        <f t="shared" si="0"/>
        <v>0</v>
      </c>
      <c r="BB18" s="23">
        <f t="shared" si="1"/>
        <v>0</v>
      </c>
    </row>
    <row r="19" spans="1:54" ht="13.5" customHeight="1">
      <c r="A19" s="21" t="s">
        <v>80</v>
      </c>
      <c r="B19" s="21" t="s">
        <v>1291</v>
      </c>
      <c r="C19" s="22"/>
      <c r="D19" s="22"/>
      <c r="E19" s="22" t="s">
        <v>659</v>
      </c>
      <c r="F19" s="22"/>
      <c r="G19" s="22"/>
      <c r="H19" s="22"/>
      <c r="I19" s="22"/>
      <c r="J19" s="22" t="s">
        <v>662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3">
        <f t="shared" si="0"/>
        <v>2</v>
      </c>
      <c r="BB19" s="23">
        <f t="shared" si="1"/>
        <v>0</v>
      </c>
    </row>
    <row r="20" spans="1:54" ht="13.5" customHeight="1">
      <c r="A20" s="21" t="s">
        <v>82</v>
      </c>
      <c r="B20" s="21" t="s">
        <v>1292</v>
      </c>
      <c r="C20" s="22" t="s">
        <v>662</v>
      </c>
      <c r="D20" s="22" t="s">
        <v>659</v>
      </c>
      <c r="E20" s="22" t="s">
        <v>659</v>
      </c>
      <c r="F20" s="22" t="s">
        <v>659</v>
      </c>
      <c r="G20" s="22" t="s">
        <v>659</v>
      </c>
      <c r="H20" s="22" t="s">
        <v>662</v>
      </c>
      <c r="I20" s="22"/>
      <c r="J20" s="22" t="s">
        <v>662</v>
      </c>
      <c r="K20" s="22"/>
      <c r="L20" s="22" t="s">
        <v>659</v>
      </c>
      <c r="M20" s="22"/>
      <c r="N20" s="22" t="s">
        <v>659</v>
      </c>
      <c r="O20" s="22" t="s">
        <v>659</v>
      </c>
      <c r="P20" s="22" t="s">
        <v>659</v>
      </c>
      <c r="Q20" s="22" t="s">
        <v>659</v>
      </c>
      <c r="R20" s="22" t="s">
        <v>659</v>
      </c>
      <c r="S20" s="22" t="s">
        <v>659</v>
      </c>
      <c r="T20" s="22"/>
      <c r="U20" s="22" t="s">
        <v>662</v>
      </c>
      <c r="V20" s="22" t="s">
        <v>659</v>
      </c>
      <c r="W20" s="22" t="s">
        <v>659</v>
      </c>
      <c r="X20" s="29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3">
        <f t="shared" si="0"/>
        <v>17</v>
      </c>
      <c r="BB20" s="23">
        <f t="shared" si="1"/>
        <v>0</v>
      </c>
    </row>
    <row r="21" spans="1:54" ht="13.5" customHeight="1">
      <c r="A21" s="21" t="s">
        <v>84</v>
      </c>
      <c r="B21" s="21" t="s">
        <v>1293</v>
      </c>
      <c r="C21" s="22" t="s">
        <v>662</v>
      </c>
      <c r="D21" s="22" t="s">
        <v>659</v>
      </c>
      <c r="E21" s="22" t="s">
        <v>659</v>
      </c>
      <c r="F21" s="22" t="s">
        <v>659</v>
      </c>
      <c r="G21" s="22" t="s">
        <v>659</v>
      </c>
      <c r="H21" s="22" t="s">
        <v>662</v>
      </c>
      <c r="I21" s="22"/>
      <c r="J21" s="22" t="s">
        <v>662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 t="s">
        <v>659</v>
      </c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3">
        <f t="shared" si="0"/>
        <v>8</v>
      </c>
      <c r="BB21" s="23">
        <f t="shared" si="1"/>
        <v>0</v>
      </c>
    </row>
    <row r="22" spans="1:54" ht="13.5" customHeight="1">
      <c r="A22" s="21" t="s">
        <v>957</v>
      </c>
      <c r="B22" s="21" t="s">
        <v>1294</v>
      </c>
      <c r="C22" s="22" t="s">
        <v>662</v>
      </c>
      <c r="D22" s="22" t="s">
        <v>659</v>
      </c>
      <c r="E22" s="22" t="s">
        <v>659</v>
      </c>
      <c r="F22" s="22" t="s">
        <v>659</v>
      </c>
      <c r="G22" s="22" t="s">
        <v>659</v>
      </c>
      <c r="H22" s="22" t="s">
        <v>662</v>
      </c>
      <c r="I22" s="22"/>
      <c r="J22" s="22" t="s">
        <v>662</v>
      </c>
      <c r="K22" s="22"/>
      <c r="L22" s="22" t="s">
        <v>659</v>
      </c>
      <c r="M22" s="22"/>
      <c r="N22" s="22"/>
      <c r="O22" s="22"/>
      <c r="P22" s="22"/>
      <c r="Q22" s="22"/>
      <c r="R22" s="22"/>
      <c r="S22" s="22" t="s">
        <v>659</v>
      </c>
      <c r="T22" s="22"/>
      <c r="U22" s="22" t="s">
        <v>662</v>
      </c>
      <c r="V22" s="22" t="s">
        <v>659</v>
      </c>
      <c r="W22" s="22" t="s">
        <v>659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3">
        <f t="shared" si="0"/>
        <v>12</v>
      </c>
      <c r="BB22" s="23">
        <f t="shared" si="1"/>
        <v>0</v>
      </c>
    </row>
    <row r="23" spans="1:54" ht="13.5" customHeight="1">
      <c r="A23" s="21" t="s">
        <v>88</v>
      </c>
      <c r="B23" s="21" t="s">
        <v>1295</v>
      </c>
      <c r="C23" s="22" t="s">
        <v>662</v>
      </c>
      <c r="D23" s="22" t="s">
        <v>659</v>
      </c>
      <c r="E23" s="22" t="s">
        <v>659</v>
      </c>
      <c r="F23" s="22" t="s">
        <v>659</v>
      </c>
      <c r="G23" s="22" t="s">
        <v>659</v>
      </c>
      <c r="H23" s="22" t="s">
        <v>662</v>
      </c>
      <c r="I23" s="22"/>
      <c r="J23" s="22" t="s">
        <v>662</v>
      </c>
      <c r="K23" s="22"/>
      <c r="L23" s="22" t="s">
        <v>659</v>
      </c>
      <c r="M23" s="22"/>
      <c r="N23" s="22" t="s">
        <v>659</v>
      </c>
      <c r="O23" s="22" t="s">
        <v>659</v>
      </c>
      <c r="P23" s="22" t="s">
        <v>659</v>
      </c>
      <c r="Q23" s="22" t="s">
        <v>659</v>
      </c>
      <c r="R23" s="22" t="s">
        <v>659</v>
      </c>
      <c r="S23" s="22" t="s">
        <v>659</v>
      </c>
      <c r="T23" s="22"/>
      <c r="U23" s="22"/>
      <c r="V23" s="22" t="s">
        <v>659</v>
      </c>
      <c r="W23" s="22" t="s">
        <v>659</v>
      </c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3">
        <f t="shared" si="0"/>
        <v>16</v>
      </c>
      <c r="BB23" s="23">
        <f t="shared" si="1"/>
        <v>0</v>
      </c>
    </row>
    <row r="24" spans="1:54" ht="13.5" customHeight="1">
      <c r="A24" s="21" t="s">
        <v>90</v>
      </c>
      <c r="B24" s="21" t="s">
        <v>1296</v>
      </c>
      <c r="C24" s="22" t="s">
        <v>662</v>
      </c>
      <c r="D24" s="22" t="s">
        <v>659</v>
      </c>
      <c r="E24" s="22" t="s">
        <v>659</v>
      </c>
      <c r="F24" s="22" t="s">
        <v>659</v>
      </c>
      <c r="G24" s="22" t="s">
        <v>659</v>
      </c>
      <c r="H24" s="22"/>
      <c r="I24" s="22"/>
      <c r="J24" s="22" t="s">
        <v>662</v>
      </c>
      <c r="K24" s="22"/>
      <c r="L24" s="22"/>
      <c r="M24" s="22"/>
      <c r="N24" s="22"/>
      <c r="O24" s="22" t="s">
        <v>659</v>
      </c>
      <c r="P24" s="22" t="s">
        <v>659</v>
      </c>
      <c r="Q24" s="22" t="s">
        <v>659</v>
      </c>
      <c r="R24" s="22"/>
      <c r="S24" s="22" t="s">
        <v>659</v>
      </c>
      <c r="T24" s="22"/>
      <c r="U24" s="22" t="s">
        <v>662</v>
      </c>
      <c r="V24" s="22" t="s">
        <v>659</v>
      </c>
      <c r="W24" s="22" t="s">
        <v>659</v>
      </c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3">
        <f t="shared" si="0"/>
        <v>13</v>
      </c>
      <c r="BB24" s="23">
        <f t="shared" si="1"/>
        <v>0</v>
      </c>
    </row>
    <row r="25" spans="1:54" ht="13.5" customHeight="1">
      <c r="A25" s="21" t="s">
        <v>92</v>
      </c>
      <c r="B25" s="21" t="s">
        <v>1297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3">
        <f t="shared" si="0"/>
        <v>0</v>
      </c>
      <c r="BB25" s="23">
        <f t="shared" si="1"/>
        <v>0</v>
      </c>
    </row>
    <row r="26" spans="1:54" ht="13.5" customHeight="1">
      <c r="A26" s="21" t="s">
        <v>94</v>
      </c>
      <c r="B26" s="21" t="s">
        <v>1298</v>
      </c>
      <c r="C26" s="22" t="s">
        <v>662</v>
      </c>
      <c r="D26" s="22" t="s">
        <v>659</v>
      </c>
      <c r="E26" s="22" t="s">
        <v>659</v>
      </c>
      <c r="F26" s="22"/>
      <c r="G26" s="22" t="s">
        <v>659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 t="s">
        <v>659</v>
      </c>
      <c r="T26" s="22"/>
      <c r="U26" s="22"/>
      <c r="V26" s="22" t="s">
        <v>659</v>
      </c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3">
        <f t="shared" si="0"/>
        <v>6</v>
      </c>
      <c r="BB26" s="23">
        <f t="shared" si="1"/>
        <v>0</v>
      </c>
    </row>
    <row r="27" spans="1:54" ht="13.5" customHeight="1">
      <c r="A27" s="21" t="s">
        <v>96</v>
      </c>
      <c r="B27" s="21" t="s">
        <v>1299</v>
      </c>
      <c r="C27" s="22"/>
      <c r="D27" s="22"/>
      <c r="E27" s="22"/>
      <c r="F27" s="22"/>
      <c r="G27" s="22" t="s">
        <v>659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3">
        <f t="shared" si="0"/>
        <v>1</v>
      </c>
      <c r="BB27" s="23">
        <f t="shared" si="1"/>
        <v>1</v>
      </c>
    </row>
    <row r="28" spans="1:54" ht="13.5" customHeight="1">
      <c r="A28" s="21" t="s">
        <v>98</v>
      </c>
      <c r="B28" s="21" t="s">
        <v>1300</v>
      </c>
      <c r="C28" s="22" t="s">
        <v>662</v>
      </c>
      <c r="D28" s="22" t="s">
        <v>659</v>
      </c>
      <c r="E28" s="22" t="s">
        <v>659</v>
      </c>
      <c r="F28" s="22"/>
      <c r="G28" s="22" t="s">
        <v>659</v>
      </c>
      <c r="H28" s="22" t="s">
        <v>662</v>
      </c>
      <c r="I28" s="22"/>
      <c r="J28" s="22" t="s">
        <v>662</v>
      </c>
      <c r="K28" s="22"/>
      <c r="L28" s="22" t="s">
        <v>659</v>
      </c>
      <c r="M28" s="22"/>
      <c r="N28" s="22"/>
      <c r="O28" s="22"/>
      <c r="P28" s="22"/>
      <c r="Q28" s="22"/>
      <c r="R28" s="22"/>
      <c r="S28" s="22" t="s">
        <v>659</v>
      </c>
      <c r="T28" s="22"/>
      <c r="U28" s="22"/>
      <c r="V28" s="22" t="s">
        <v>659</v>
      </c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3">
        <f t="shared" si="0"/>
        <v>9</v>
      </c>
      <c r="BB28" s="23">
        <f t="shared" si="1"/>
        <v>0</v>
      </c>
    </row>
    <row r="29" spans="1:54" ht="13.5" customHeight="1">
      <c r="A29" s="21" t="s">
        <v>100</v>
      </c>
      <c r="B29" s="21" t="s">
        <v>1301</v>
      </c>
      <c r="C29" s="22" t="s">
        <v>659</v>
      </c>
      <c r="D29" s="22" t="s">
        <v>659</v>
      </c>
      <c r="E29" s="22"/>
      <c r="F29" s="22"/>
      <c r="G29" s="22" t="s">
        <v>659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>
        <f t="shared" si="0"/>
        <v>3</v>
      </c>
      <c r="BB29" s="23">
        <f t="shared" si="1"/>
        <v>0</v>
      </c>
    </row>
    <row r="30" spans="1:54" ht="13.5" customHeight="1">
      <c r="A30" s="21" t="s">
        <v>102</v>
      </c>
      <c r="B30" s="21" t="s">
        <v>1302</v>
      </c>
      <c r="C30" s="22" t="s">
        <v>662</v>
      </c>
      <c r="D30" s="22"/>
      <c r="E30" s="22" t="s">
        <v>659</v>
      </c>
      <c r="F30" s="22" t="s">
        <v>659</v>
      </c>
      <c r="G30" s="22"/>
      <c r="H30" s="22"/>
      <c r="I30" s="22"/>
      <c r="J30" s="22" t="s">
        <v>662</v>
      </c>
      <c r="K30" s="22"/>
      <c r="L30" s="22" t="s">
        <v>659</v>
      </c>
      <c r="M30" s="22"/>
      <c r="N30" s="22"/>
      <c r="O30" s="22" t="s">
        <v>659</v>
      </c>
      <c r="P30" s="22" t="s">
        <v>659</v>
      </c>
      <c r="Q30" s="22" t="s">
        <v>659</v>
      </c>
      <c r="R30" s="22"/>
      <c r="S30" s="22"/>
      <c r="T30" s="22"/>
      <c r="U30" s="22" t="s">
        <v>662</v>
      </c>
      <c r="V30" s="22" t="s">
        <v>659</v>
      </c>
      <c r="W30" s="22" t="s">
        <v>659</v>
      </c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>
        <f t="shared" si="0"/>
        <v>11</v>
      </c>
      <c r="BB30" s="23">
        <f t="shared" si="1"/>
        <v>0</v>
      </c>
    </row>
    <row r="31" spans="1:54" ht="13.5" customHeight="1">
      <c r="A31" s="21" t="s">
        <v>104</v>
      </c>
      <c r="B31" s="21" t="s">
        <v>1303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3">
        <f t="shared" si="0"/>
        <v>0</v>
      </c>
      <c r="BB31" s="23">
        <f t="shared" si="1"/>
        <v>0</v>
      </c>
    </row>
    <row r="32" spans="1:54" ht="13.5" customHeight="1">
      <c r="A32" s="21" t="s">
        <v>106</v>
      </c>
      <c r="B32" s="21" t="s">
        <v>1304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3">
        <f t="shared" si="0"/>
        <v>0</v>
      </c>
      <c r="BB32" s="23">
        <f t="shared" si="1"/>
        <v>0</v>
      </c>
    </row>
    <row r="33" spans="1:54" ht="13.5" customHeight="1">
      <c r="A33" s="21" t="s">
        <v>108</v>
      </c>
      <c r="B33" s="21" t="s">
        <v>1305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 t="s">
        <v>659</v>
      </c>
      <c r="P33" s="22" t="s">
        <v>659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3">
        <f t="shared" si="0"/>
        <v>2</v>
      </c>
      <c r="BB33" s="23">
        <f t="shared" si="1"/>
        <v>0</v>
      </c>
    </row>
    <row r="34" spans="1:54" ht="13.5" customHeight="1">
      <c r="A34" s="21" t="s">
        <v>110</v>
      </c>
      <c r="B34" s="21" t="s">
        <v>1306</v>
      </c>
      <c r="C34" s="22" t="s">
        <v>659</v>
      </c>
      <c r="D34" s="22" t="s">
        <v>659</v>
      </c>
      <c r="E34" s="22" t="s">
        <v>659</v>
      </c>
      <c r="F34" s="22" t="s">
        <v>659</v>
      </c>
      <c r="G34" s="22"/>
      <c r="H34" s="22"/>
      <c r="J34" s="22" t="s">
        <v>662</v>
      </c>
      <c r="K34" s="22"/>
      <c r="L34" s="22" t="s">
        <v>659</v>
      </c>
      <c r="M34" s="22"/>
      <c r="N34" s="22"/>
      <c r="O34" s="22" t="s">
        <v>659</v>
      </c>
      <c r="P34" s="22" t="s">
        <v>659</v>
      </c>
      <c r="Q34" s="22" t="s">
        <v>659</v>
      </c>
      <c r="R34" s="22"/>
      <c r="S34" s="22"/>
      <c r="T34" s="22"/>
      <c r="U34" s="22" t="s">
        <v>662</v>
      </c>
      <c r="V34" s="22" t="s">
        <v>659</v>
      </c>
      <c r="W34" s="22" t="s">
        <v>659</v>
      </c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3">
        <f t="shared" si="0"/>
        <v>12</v>
      </c>
      <c r="BB34" s="23">
        <f t="shared" si="1"/>
        <v>0</v>
      </c>
    </row>
    <row r="35" spans="1:54" ht="13.5" customHeight="1">
      <c r="A35" s="21" t="s">
        <v>112</v>
      </c>
      <c r="B35" s="21" t="s">
        <v>1307</v>
      </c>
      <c r="C35" s="22" t="s">
        <v>662</v>
      </c>
      <c r="D35" s="22" t="s">
        <v>659</v>
      </c>
      <c r="E35" s="22"/>
      <c r="F35" s="22"/>
      <c r="G35" s="22"/>
      <c r="H35" s="22"/>
      <c r="I35" s="22"/>
      <c r="J35" s="22"/>
      <c r="K35" s="22"/>
      <c r="L35" s="22" t="s">
        <v>659</v>
      </c>
      <c r="M35" s="22"/>
      <c r="N35" s="22"/>
      <c r="O35" s="22" t="s">
        <v>659</v>
      </c>
      <c r="P35" s="22" t="s">
        <v>659</v>
      </c>
      <c r="Q35" s="22"/>
      <c r="R35" s="22"/>
      <c r="S35" s="22"/>
      <c r="T35" s="22"/>
      <c r="U35" s="22" t="s">
        <v>662</v>
      </c>
      <c r="V35" s="22" t="s">
        <v>659</v>
      </c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3">
        <f t="shared" si="0"/>
        <v>7</v>
      </c>
      <c r="BB35" s="23">
        <f t="shared" si="1"/>
        <v>0</v>
      </c>
    </row>
    <row r="36" spans="1:54" ht="13.5" customHeight="1">
      <c r="A36" s="21" t="s">
        <v>114</v>
      </c>
      <c r="B36" s="21" t="s">
        <v>1308</v>
      </c>
      <c r="C36" s="22" t="s">
        <v>662</v>
      </c>
      <c r="D36" s="22" t="s">
        <v>659</v>
      </c>
      <c r="E36" s="22" t="s">
        <v>659</v>
      </c>
      <c r="F36" s="22" t="s">
        <v>659</v>
      </c>
      <c r="G36" s="22" t="s">
        <v>659</v>
      </c>
      <c r="H36" s="22" t="s">
        <v>662</v>
      </c>
      <c r="I36" s="22"/>
      <c r="J36" s="22" t="s">
        <v>662</v>
      </c>
      <c r="K36" s="22"/>
      <c r="L36" s="22" t="s">
        <v>659</v>
      </c>
      <c r="M36" s="22"/>
      <c r="N36" s="22" t="s">
        <v>659</v>
      </c>
      <c r="O36" s="22"/>
      <c r="P36" s="22"/>
      <c r="Q36" s="22"/>
      <c r="R36" s="22"/>
      <c r="S36" s="22" t="s">
        <v>659</v>
      </c>
      <c r="T36" s="22"/>
      <c r="U36" s="22"/>
      <c r="V36" s="22" t="s">
        <v>659</v>
      </c>
      <c r="W36" s="22" t="s">
        <v>659</v>
      </c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3">
        <f t="shared" si="0"/>
        <v>12</v>
      </c>
      <c r="BB36" s="23">
        <f t="shared" si="1"/>
        <v>0</v>
      </c>
    </row>
    <row r="37" spans="1:54" ht="13.5" customHeight="1">
      <c r="A37" s="21" t="s">
        <v>116</v>
      </c>
      <c r="B37" s="21" t="s">
        <v>1309</v>
      </c>
      <c r="C37" s="22"/>
      <c r="D37" s="22"/>
      <c r="E37" s="22"/>
      <c r="F37" s="22"/>
      <c r="G37" s="22" t="s">
        <v>659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3">
        <f t="shared" si="0"/>
        <v>1</v>
      </c>
      <c r="BB37" s="23">
        <f t="shared" si="1"/>
        <v>1</v>
      </c>
    </row>
    <row r="38" spans="1:54" ht="13.5" customHeight="1">
      <c r="A38" s="21" t="s">
        <v>118</v>
      </c>
      <c r="B38" s="21" t="s">
        <v>1310</v>
      </c>
      <c r="C38" s="22" t="s">
        <v>662</v>
      </c>
      <c r="D38" s="22" t="s">
        <v>659</v>
      </c>
      <c r="E38" s="22"/>
      <c r="F38" s="22"/>
      <c r="G38" s="22"/>
      <c r="H38" s="22"/>
      <c r="I38" s="22"/>
      <c r="J38" s="22"/>
      <c r="K38" s="22"/>
      <c r="L38" s="22" t="s">
        <v>659</v>
      </c>
      <c r="M38" s="22"/>
      <c r="N38" s="22"/>
      <c r="O38" s="22" t="s">
        <v>659</v>
      </c>
      <c r="P38" s="22" t="s">
        <v>659</v>
      </c>
      <c r="Q38" s="22" t="s">
        <v>659</v>
      </c>
      <c r="R38" s="22"/>
      <c r="S38" s="22" t="s">
        <v>659</v>
      </c>
      <c r="T38" s="22"/>
      <c r="U38" s="22" t="s">
        <v>662</v>
      </c>
      <c r="V38" s="22" t="s">
        <v>659</v>
      </c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3">
        <f t="shared" si="0"/>
        <v>9</v>
      </c>
      <c r="BB38" s="23">
        <f t="shared" si="1"/>
        <v>0</v>
      </c>
    </row>
    <row r="39" spans="1:54" ht="13.5" customHeight="1">
      <c r="A39" s="21" t="s">
        <v>120</v>
      </c>
      <c r="B39" s="21" t="s">
        <v>1311</v>
      </c>
      <c r="C39" s="22" t="s">
        <v>662</v>
      </c>
      <c r="D39" s="22" t="s">
        <v>659</v>
      </c>
      <c r="E39" s="22" t="s">
        <v>659</v>
      </c>
      <c r="F39" s="22" t="s">
        <v>659</v>
      </c>
      <c r="G39" s="22" t="s">
        <v>659</v>
      </c>
      <c r="H39" s="22"/>
      <c r="I39" s="22"/>
      <c r="J39" s="22" t="s">
        <v>662</v>
      </c>
      <c r="K39" s="22"/>
      <c r="L39" s="22" t="s">
        <v>659</v>
      </c>
      <c r="M39" s="22"/>
      <c r="N39" s="22"/>
      <c r="O39" s="22"/>
      <c r="P39" s="22"/>
      <c r="Q39" s="22"/>
      <c r="R39" s="22"/>
      <c r="S39" s="22" t="s">
        <v>659</v>
      </c>
      <c r="T39" s="22"/>
      <c r="U39" s="22"/>
      <c r="V39" s="22" t="s">
        <v>659</v>
      </c>
      <c r="W39" s="22" t="s">
        <v>659</v>
      </c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3">
        <f t="shared" si="0"/>
        <v>10</v>
      </c>
      <c r="BB39" s="23">
        <f t="shared" si="1"/>
        <v>0</v>
      </c>
    </row>
    <row r="40" spans="1:54" ht="13.5" customHeight="1">
      <c r="A40" s="21" t="s">
        <v>122</v>
      </c>
      <c r="B40" s="21" t="s">
        <v>1312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3">
        <f t="shared" si="0"/>
        <v>0</v>
      </c>
      <c r="BB40" s="23">
        <f t="shared" si="1"/>
        <v>0</v>
      </c>
    </row>
    <row r="41" spans="1:54" ht="13.5" customHeight="1">
      <c r="A41" s="21" t="s">
        <v>123</v>
      </c>
      <c r="B41" s="21" t="s">
        <v>1313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3">
        <f t="shared" si="0"/>
        <v>0</v>
      </c>
      <c r="BB41" s="23">
        <f t="shared" si="1"/>
        <v>0</v>
      </c>
    </row>
    <row r="42" spans="1:54" ht="13.5" customHeight="1">
      <c r="A42" s="21" t="s">
        <v>124</v>
      </c>
      <c r="B42" s="21" t="s">
        <v>1314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3">
        <f t="shared" si="0"/>
        <v>0</v>
      </c>
      <c r="BB42" s="23">
        <f t="shared" si="1"/>
        <v>0</v>
      </c>
    </row>
    <row r="43" spans="1:54" ht="13.5" customHeight="1">
      <c r="A43" s="21" t="s">
        <v>125</v>
      </c>
      <c r="B43" s="21" t="s">
        <v>1315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 t="s">
        <v>659</v>
      </c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3">
        <f t="shared" si="0"/>
        <v>1</v>
      </c>
      <c r="BB43" s="23">
        <f t="shared" si="1"/>
        <v>1</v>
      </c>
    </row>
    <row r="44" spans="1:54" ht="13.5" customHeight="1">
      <c r="A44" s="21" t="s">
        <v>127</v>
      </c>
      <c r="B44" s="21" t="s">
        <v>1316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 t="s">
        <v>659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3">
        <f t="shared" si="0"/>
        <v>1</v>
      </c>
      <c r="BB44" s="23">
        <f t="shared" si="1"/>
        <v>1</v>
      </c>
    </row>
    <row r="45" spans="1:54" ht="13.5" customHeight="1">
      <c r="A45" s="21" t="s">
        <v>128</v>
      </c>
      <c r="B45" s="21" t="s">
        <v>1317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3">
        <f t="shared" si="0"/>
        <v>0</v>
      </c>
      <c r="BB45" s="23">
        <f t="shared" si="1"/>
        <v>0</v>
      </c>
    </row>
    <row r="46" spans="1:54" ht="13.5" customHeight="1">
      <c r="A46" s="21" t="s">
        <v>130</v>
      </c>
      <c r="B46" s="21" t="s">
        <v>1318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3">
        <f t="shared" si="0"/>
        <v>0</v>
      </c>
      <c r="BB46" s="23">
        <f t="shared" si="1"/>
        <v>0</v>
      </c>
    </row>
    <row r="47" spans="1:54" ht="13.5" customHeight="1">
      <c r="A47" s="21" t="s">
        <v>132</v>
      </c>
      <c r="B47" s="21" t="s">
        <v>1319</v>
      </c>
      <c r="C47" s="22" t="s">
        <v>662</v>
      </c>
      <c r="D47" s="22" t="s">
        <v>659</v>
      </c>
      <c r="E47" s="22" t="s">
        <v>659</v>
      </c>
      <c r="F47" s="22" t="s">
        <v>659</v>
      </c>
      <c r="G47" s="22"/>
      <c r="H47" s="22"/>
      <c r="I47" s="22"/>
      <c r="J47" s="22" t="s">
        <v>662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 t="s">
        <v>662</v>
      </c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3">
        <f t="shared" si="0"/>
        <v>6</v>
      </c>
      <c r="BB47" s="23">
        <f t="shared" si="1"/>
        <v>0</v>
      </c>
    </row>
    <row r="48" spans="1:54" ht="13.5" customHeight="1">
      <c r="A48" s="21" t="s">
        <v>134</v>
      </c>
      <c r="B48" s="21" t="s">
        <v>1320</v>
      </c>
      <c r="C48" s="22"/>
      <c r="D48" s="22"/>
      <c r="E48" s="22"/>
      <c r="F48" s="22"/>
      <c r="G48" s="22"/>
      <c r="H48" s="22"/>
      <c r="I48" s="22"/>
      <c r="J48" s="22"/>
      <c r="K48" s="22" t="s">
        <v>662</v>
      </c>
      <c r="L48" s="22" t="s">
        <v>659</v>
      </c>
      <c r="M48" s="22"/>
      <c r="N48" s="22"/>
      <c r="O48" s="22" t="s">
        <v>659</v>
      </c>
      <c r="P48" s="22" t="s">
        <v>659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3">
        <f t="shared" si="0"/>
        <v>4</v>
      </c>
      <c r="BB48" s="23">
        <f t="shared" si="1"/>
        <v>0</v>
      </c>
    </row>
    <row r="49" spans="1:54" ht="13.5" customHeight="1">
      <c r="A49" s="21" t="s">
        <v>136</v>
      </c>
      <c r="B49" s="21" t="s">
        <v>1321</v>
      </c>
      <c r="C49" s="22" t="s">
        <v>662</v>
      </c>
      <c r="D49" s="22" t="s">
        <v>659</v>
      </c>
      <c r="E49" s="22" t="s">
        <v>659</v>
      </c>
      <c r="F49" s="22" t="s">
        <v>659</v>
      </c>
      <c r="G49" s="22"/>
      <c r="H49" s="22"/>
      <c r="I49" s="22"/>
      <c r="J49" s="22" t="s">
        <v>662</v>
      </c>
      <c r="K49" s="22"/>
      <c r="L49" s="22" t="s">
        <v>659</v>
      </c>
      <c r="M49" s="22"/>
      <c r="N49" s="22"/>
      <c r="O49" s="22" t="s">
        <v>659</v>
      </c>
      <c r="P49" s="22" t="s">
        <v>659</v>
      </c>
      <c r="Q49" s="22"/>
      <c r="R49" s="22"/>
      <c r="S49" s="22"/>
      <c r="T49" s="22"/>
      <c r="U49" s="22"/>
      <c r="V49" s="22"/>
      <c r="W49" s="22" t="s">
        <v>659</v>
      </c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3">
        <f t="shared" si="0"/>
        <v>9</v>
      </c>
      <c r="BB49" s="23">
        <f t="shared" si="1"/>
        <v>0</v>
      </c>
    </row>
    <row r="50" spans="1:54" ht="13.5" customHeight="1">
      <c r="A50" s="21" t="s">
        <v>138</v>
      </c>
      <c r="B50" s="21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3">
        <f t="shared" si="0"/>
        <v>0</v>
      </c>
      <c r="BB50" s="23">
        <f t="shared" si="1"/>
        <v>0</v>
      </c>
    </row>
    <row r="51" spans="1:54" ht="13.5" customHeight="1">
      <c r="A51" s="21" t="s">
        <v>140</v>
      </c>
      <c r="B51" s="21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3">
        <f t="shared" si="0"/>
        <v>0</v>
      </c>
      <c r="BB51" s="23">
        <f t="shared" si="1"/>
        <v>0</v>
      </c>
    </row>
    <row r="52" spans="1:54" ht="13.5" customHeight="1">
      <c r="A52" s="21" t="s">
        <v>142</v>
      </c>
      <c r="B52" s="21" t="s">
        <v>1324</v>
      </c>
      <c r="C52" s="22" t="s">
        <v>662</v>
      </c>
      <c r="D52" s="22" t="s">
        <v>659</v>
      </c>
      <c r="E52" s="22"/>
      <c r="F52" s="22"/>
      <c r="G52" s="22" t="s">
        <v>659</v>
      </c>
      <c r="H52" s="22" t="s">
        <v>662</v>
      </c>
      <c r="I52" s="22"/>
      <c r="J52" s="22" t="s">
        <v>662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3">
        <f t="shared" si="0"/>
        <v>5</v>
      </c>
      <c r="BB52" s="23">
        <f t="shared" si="1"/>
        <v>0</v>
      </c>
    </row>
    <row r="53" spans="1:54" ht="13.5" customHeight="1">
      <c r="A53" s="21" t="s">
        <v>144</v>
      </c>
      <c r="B53" s="21" t="s">
        <v>1325</v>
      </c>
      <c r="C53" s="22" t="s">
        <v>662</v>
      </c>
      <c r="D53" s="22" t="s">
        <v>659</v>
      </c>
      <c r="E53" s="22"/>
      <c r="F53" s="22"/>
      <c r="G53" s="22" t="s">
        <v>659</v>
      </c>
      <c r="H53" s="22" t="s">
        <v>662</v>
      </c>
      <c r="I53" s="22"/>
      <c r="J53" s="22" t="s">
        <v>662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3">
        <f t="shared" si="0"/>
        <v>5</v>
      </c>
      <c r="BB53" s="23">
        <f t="shared" si="1"/>
        <v>0</v>
      </c>
    </row>
    <row r="54" spans="1:54" ht="13.5" customHeight="1">
      <c r="A54" s="21" t="s">
        <v>146</v>
      </c>
      <c r="B54" s="21" t="s">
        <v>1326</v>
      </c>
      <c r="C54" s="22"/>
      <c r="D54" s="22"/>
      <c r="E54" s="22" t="s">
        <v>659</v>
      </c>
      <c r="F54" s="22"/>
      <c r="G54" s="22"/>
      <c r="H54" s="22"/>
      <c r="I54" s="22"/>
      <c r="J54" s="22" t="s">
        <v>662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3">
        <f t="shared" si="0"/>
        <v>2</v>
      </c>
      <c r="BB54" s="23">
        <f t="shared" si="1"/>
        <v>0</v>
      </c>
    </row>
    <row r="55" spans="1:54" ht="13.5" customHeight="1">
      <c r="A55" s="21" t="s">
        <v>1327</v>
      </c>
      <c r="B55" s="21" t="s">
        <v>1328</v>
      </c>
      <c r="C55" s="22"/>
      <c r="D55" s="22"/>
      <c r="E55" s="22"/>
      <c r="F55" s="22"/>
      <c r="G55" s="22"/>
      <c r="H55" s="22"/>
      <c r="I55" s="22"/>
      <c r="J55" s="22" t="s">
        <v>662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3">
        <f t="shared" si="0"/>
        <v>1</v>
      </c>
      <c r="BB55" s="23">
        <f t="shared" si="1"/>
        <v>1</v>
      </c>
    </row>
    <row r="56" spans="1:54" ht="13.5" customHeight="1">
      <c r="A56" s="21" t="s">
        <v>150</v>
      </c>
      <c r="B56" s="21" t="s">
        <v>1329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3">
        <f t="shared" si="0"/>
        <v>0</v>
      </c>
      <c r="BB56" s="23">
        <f t="shared" si="1"/>
        <v>0</v>
      </c>
    </row>
    <row r="57" spans="1:54" ht="13.5" customHeight="1">
      <c r="A57" s="21" t="s">
        <v>152</v>
      </c>
      <c r="B57" s="21" t="s">
        <v>1330</v>
      </c>
      <c r="C57" s="22"/>
      <c r="D57" s="22"/>
      <c r="E57" s="22" t="s">
        <v>659</v>
      </c>
      <c r="F57" s="22" t="s">
        <v>659</v>
      </c>
      <c r="G57" s="22"/>
      <c r="H57" s="22"/>
      <c r="I57" s="22"/>
      <c r="J57" s="22"/>
      <c r="K57" s="22"/>
      <c r="L57" s="22" t="s">
        <v>659</v>
      </c>
      <c r="M57" s="22"/>
      <c r="N57" s="22"/>
      <c r="O57" s="22" t="s">
        <v>659</v>
      </c>
      <c r="P57" s="22" t="s">
        <v>1331</v>
      </c>
      <c r="Q57" s="22" t="s">
        <v>659</v>
      </c>
      <c r="R57" s="22"/>
      <c r="S57" s="22"/>
      <c r="T57" s="22"/>
      <c r="U57" s="22"/>
      <c r="V57" s="22"/>
      <c r="W57" s="22" t="s">
        <v>659</v>
      </c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3">
        <f t="shared" si="0"/>
        <v>7</v>
      </c>
      <c r="BB57" s="23">
        <f t="shared" si="1"/>
        <v>0</v>
      </c>
    </row>
    <row r="58" spans="1:54" ht="13.5" customHeight="1">
      <c r="A58" s="21" t="s">
        <v>154</v>
      </c>
      <c r="B58" s="21" t="s">
        <v>1332</v>
      </c>
      <c r="C58" s="22"/>
      <c r="D58" s="22"/>
      <c r="E58" s="22" t="s">
        <v>659</v>
      </c>
      <c r="F58" s="22" t="s">
        <v>659</v>
      </c>
      <c r="G58" s="22"/>
      <c r="H58" s="22"/>
      <c r="I58" s="22"/>
      <c r="J58" s="22"/>
      <c r="K58" s="22"/>
      <c r="L58" s="22" t="s">
        <v>659</v>
      </c>
      <c r="M58" s="22"/>
      <c r="N58" s="22"/>
      <c r="O58" s="22" t="s">
        <v>1331</v>
      </c>
      <c r="P58" s="22" t="s">
        <v>659</v>
      </c>
      <c r="Q58" s="22" t="s">
        <v>659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3">
        <f t="shared" si="0"/>
        <v>6</v>
      </c>
      <c r="BB58" s="23">
        <f t="shared" si="1"/>
        <v>0</v>
      </c>
    </row>
    <row r="59" spans="1:54" ht="13.5" customHeight="1">
      <c r="A59" s="21" t="s">
        <v>156</v>
      </c>
      <c r="B59" s="21" t="s">
        <v>1333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3">
        <f t="shared" si="0"/>
        <v>0</v>
      </c>
      <c r="BB59" s="23">
        <f t="shared" si="1"/>
        <v>0</v>
      </c>
    </row>
    <row r="60" spans="1:54" ht="13.5" customHeight="1">
      <c r="A60" s="21" t="s">
        <v>158</v>
      </c>
      <c r="B60" s="21" t="s">
        <v>1334</v>
      </c>
      <c r="C60" s="22"/>
      <c r="D60" s="22"/>
      <c r="E60" s="22"/>
      <c r="F60" s="22"/>
      <c r="G60" s="22"/>
      <c r="H60" s="22"/>
      <c r="I60" s="22"/>
      <c r="J60" s="22"/>
      <c r="K60" s="22"/>
      <c r="L60" s="22" t="s">
        <v>659</v>
      </c>
      <c r="M60" s="22"/>
      <c r="N60" s="22"/>
      <c r="O60" s="22" t="s">
        <v>659</v>
      </c>
      <c r="P60" s="22" t="s">
        <v>659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3">
        <f t="shared" si="0"/>
        <v>3</v>
      </c>
      <c r="BB60" s="23">
        <f t="shared" si="1"/>
        <v>0</v>
      </c>
    </row>
    <row r="61" spans="1:54" ht="13.5" customHeight="1">
      <c r="A61" s="21" t="s">
        <v>160</v>
      </c>
      <c r="B61" s="21" t="s">
        <v>1335</v>
      </c>
      <c r="C61" s="22"/>
      <c r="D61" s="22"/>
      <c r="E61" s="22" t="s">
        <v>659</v>
      </c>
      <c r="F61" s="22" t="s">
        <v>659</v>
      </c>
      <c r="G61" s="22"/>
      <c r="H61" s="22"/>
      <c r="I61" s="22"/>
      <c r="J61" s="22" t="s">
        <v>662</v>
      </c>
      <c r="K61" s="22"/>
      <c r="L61" s="22" t="s">
        <v>659</v>
      </c>
      <c r="M61" s="22"/>
      <c r="N61" s="22"/>
      <c r="O61" s="22" t="s">
        <v>659</v>
      </c>
      <c r="P61" s="22" t="s">
        <v>659</v>
      </c>
      <c r="Q61" s="22" t="s">
        <v>659</v>
      </c>
      <c r="R61" s="22"/>
      <c r="S61" s="22"/>
      <c r="T61" s="22"/>
      <c r="U61" s="22" t="s">
        <v>662</v>
      </c>
      <c r="V61" s="22"/>
      <c r="W61" s="22" t="s">
        <v>659</v>
      </c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3">
        <f t="shared" si="0"/>
        <v>9</v>
      </c>
      <c r="BB61" s="23">
        <f t="shared" si="1"/>
        <v>0</v>
      </c>
    </row>
    <row r="62" spans="1:54" ht="13.5" customHeight="1">
      <c r="A62" s="21" t="s">
        <v>162</v>
      </c>
      <c r="B62" s="21" t="s">
        <v>1336</v>
      </c>
      <c r="C62" s="22" t="s">
        <v>662</v>
      </c>
      <c r="D62" s="22" t="s">
        <v>659</v>
      </c>
      <c r="E62" s="22" t="s">
        <v>659</v>
      </c>
      <c r="F62" s="22" t="s">
        <v>659</v>
      </c>
      <c r="G62" s="22" t="s">
        <v>659</v>
      </c>
      <c r="H62" s="22" t="s">
        <v>662</v>
      </c>
      <c r="I62" s="22"/>
      <c r="J62" s="22" t="s">
        <v>662</v>
      </c>
      <c r="K62" s="22"/>
      <c r="L62" s="22" t="s">
        <v>659</v>
      </c>
      <c r="M62" s="22"/>
      <c r="N62" s="22"/>
      <c r="O62" s="22" t="s">
        <v>659</v>
      </c>
      <c r="P62" s="22" t="s">
        <v>659</v>
      </c>
      <c r="Q62" s="22" t="s">
        <v>659</v>
      </c>
      <c r="R62" s="22"/>
      <c r="S62" s="22" t="s">
        <v>659</v>
      </c>
      <c r="T62" s="22"/>
      <c r="U62" s="22" t="s">
        <v>662</v>
      </c>
      <c r="V62" s="22" t="s">
        <v>659</v>
      </c>
      <c r="W62" s="22" t="s">
        <v>659</v>
      </c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3">
        <f t="shared" si="0"/>
        <v>15</v>
      </c>
      <c r="BB62" s="23">
        <f t="shared" si="1"/>
        <v>0</v>
      </c>
    </row>
    <row r="63" spans="1:54" ht="13.5" customHeight="1">
      <c r="A63" s="21" t="s">
        <v>164</v>
      </c>
      <c r="B63" s="21" t="s">
        <v>1337</v>
      </c>
      <c r="C63" s="22"/>
      <c r="D63" s="22"/>
      <c r="E63" s="22" t="s">
        <v>659</v>
      </c>
      <c r="F63" s="22" t="s">
        <v>659</v>
      </c>
      <c r="G63" s="22"/>
      <c r="H63" s="22"/>
      <c r="I63" s="22"/>
      <c r="J63" s="22" t="s">
        <v>662</v>
      </c>
      <c r="K63" s="22"/>
      <c r="L63" s="22" t="s">
        <v>659</v>
      </c>
      <c r="M63" s="22"/>
      <c r="N63" s="22"/>
      <c r="O63" s="22" t="s">
        <v>659</v>
      </c>
      <c r="P63" s="22" t="s">
        <v>659</v>
      </c>
      <c r="Q63" s="22" t="s">
        <v>659</v>
      </c>
      <c r="R63" s="22"/>
      <c r="S63" s="22"/>
      <c r="T63" s="22"/>
      <c r="U63" s="22" t="s">
        <v>662</v>
      </c>
      <c r="V63" s="22"/>
      <c r="W63" s="22" t="s">
        <v>659</v>
      </c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3">
        <f t="shared" si="0"/>
        <v>9</v>
      </c>
      <c r="BB63" s="23">
        <f t="shared" si="1"/>
        <v>0</v>
      </c>
    </row>
    <row r="64" spans="1:54" ht="13.5" customHeight="1">
      <c r="A64" s="21" t="s">
        <v>166</v>
      </c>
      <c r="B64" s="21" t="s">
        <v>1338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3">
        <f t="shared" si="0"/>
        <v>0</v>
      </c>
      <c r="BB64" s="23">
        <f t="shared" si="1"/>
        <v>0</v>
      </c>
    </row>
    <row r="65" spans="1:54" ht="13.5" customHeight="1">
      <c r="A65" s="21" t="s">
        <v>168</v>
      </c>
      <c r="B65" s="21" t="s">
        <v>1339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3">
        <f t="shared" si="0"/>
        <v>0</v>
      </c>
      <c r="BB65" s="23">
        <f t="shared" si="1"/>
        <v>0</v>
      </c>
    </row>
    <row r="66" spans="1:54" ht="13.5" customHeight="1">
      <c r="A66" s="21" t="s">
        <v>170</v>
      </c>
      <c r="B66" s="21" t="s">
        <v>1340</v>
      </c>
      <c r="C66" s="22" t="s">
        <v>662</v>
      </c>
      <c r="D66" s="22" t="s">
        <v>659</v>
      </c>
      <c r="E66" s="22" t="s">
        <v>659</v>
      </c>
      <c r="F66" s="22" t="s">
        <v>659</v>
      </c>
      <c r="G66" s="22" t="s">
        <v>659</v>
      </c>
      <c r="H66" s="22"/>
      <c r="I66" s="22"/>
      <c r="J66" s="22" t="s">
        <v>662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 t="s">
        <v>662</v>
      </c>
      <c r="V66" s="22"/>
      <c r="W66" s="22" t="s">
        <v>659</v>
      </c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3">
        <f t="shared" si="0"/>
        <v>8</v>
      </c>
      <c r="BB66" s="23">
        <f t="shared" si="1"/>
        <v>0</v>
      </c>
    </row>
    <row r="67" spans="1:54" ht="13.5" customHeight="1">
      <c r="A67" s="21" t="s">
        <v>172</v>
      </c>
      <c r="B67" s="21" t="s">
        <v>1341</v>
      </c>
      <c r="C67" s="22" t="s">
        <v>662</v>
      </c>
      <c r="D67" s="22" t="s">
        <v>659</v>
      </c>
      <c r="E67" s="22" t="s">
        <v>659</v>
      </c>
      <c r="F67" s="22" t="s">
        <v>659</v>
      </c>
      <c r="G67" s="22" t="s">
        <v>659</v>
      </c>
      <c r="H67" s="22" t="s">
        <v>662</v>
      </c>
      <c r="I67" s="22"/>
      <c r="J67" s="22" t="s">
        <v>662</v>
      </c>
      <c r="K67" s="22"/>
      <c r="L67" s="22" t="s">
        <v>659</v>
      </c>
      <c r="M67" s="22"/>
      <c r="N67" s="22"/>
      <c r="O67" s="22"/>
      <c r="P67" s="22"/>
      <c r="Q67" s="22"/>
      <c r="R67" s="22" t="s">
        <v>659</v>
      </c>
      <c r="S67" s="22"/>
      <c r="T67" s="22"/>
      <c r="U67" s="22" t="s">
        <v>662</v>
      </c>
      <c r="V67" s="22" t="s">
        <v>659</v>
      </c>
      <c r="W67" s="22" t="s">
        <v>659</v>
      </c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3">
        <f t="shared" si="0"/>
        <v>12</v>
      </c>
      <c r="BB67" s="23">
        <f t="shared" si="1"/>
        <v>0</v>
      </c>
    </row>
    <row r="68" spans="1:54" ht="13.5" customHeight="1">
      <c r="A68" s="21" t="s">
        <v>174</v>
      </c>
      <c r="B68" s="21" t="s">
        <v>1342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3">
        <f t="shared" si="0"/>
        <v>0</v>
      </c>
      <c r="BB68" s="23">
        <f t="shared" si="1"/>
        <v>0</v>
      </c>
    </row>
    <row r="69" spans="1:54" ht="13.5" customHeight="1">
      <c r="A69" s="21" t="s">
        <v>176</v>
      </c>
      <c r="B69" s="21" t="s">
        <v>1343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3">
        <f t="shared" ref="BA69:BA132" si="2">COUNTIF(C69:AZ69,"&lt;&gt;")</f>
        <v>0</v>
      </c>
      <c r="BB69" s="23">
        <f t="shared" ref="BB69:BB132" si="3">IF(BA69=1,1,0)</f>
        <v>0</v>
      </c>
    </row>
    <row r="70" spans="1:54" ht="13.5" customHeight="1">
      <c r="A70" s="21" t="s">
        <v>178</v>
      </c>
      <c r="B70" s="21" t="s">
        <v>1344</v>
      </c>
      <c r="C70" s="22" t="s">
        <v>659</v>
      </c>
      <c r="D70" s="22" t="s">
        <v>659</v>
      </c>
      <c r="E70" s="22" t="s">
        <v>659</v>
      </c>
      <c r="F70" s="22" t="s">
        <v>659</v>
      </c>
      <c r="G70" s="22"/>
      <c r="H70" s="22"/>
      <c r="I70" s="22"/>
      <c r="J70" s="22" t="s">
        <v>662</v>
      </c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 t="s">
        <v>659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3">
        <f t="shared" si="2"/>
        <v>6</v>
      </c>
      <c r="BB70" s="23">
        <f t="shared" si="3"/>
        <v>0</v>
      </c>
    </row>
    <row r="71" spans="1:54" ht="13.5" customHeight="1">
      <c r="A71" s="21" t="s">
        <v>180</v>
      </c>
      <c r="B71" s="21" t="s">
        <v>1345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3">
        <f t="shared" si="2"/>
        <v>0</v>
      </c>
      <c r="BB71" s="23">
        <f t="shared" si="3"/>
        <v>0</v>
      </c>
    </row>
    <row r="72" spans="1:54" ht="13.5" customHeight="1">
      <c r="A72" s="21" t="s">
        <v>182</v>
      </c>
      <c r="B72" s="21" t="s">
        <v>1346</v>
      </c>
      <c r="C72" s="22" t="s">
        <v>659</v>
      </c>
      <c r="D72" s="22" t="s">
        <v>659</v>
      </c>
      <c r="E72" s="22" t="s">
        <v>659</v>
      </c>
      <c r="F72" s="22" t="s">
        <v>659</v>
      </c>
      <c r="G72" s="22" t="s">
        <v>659</v>
      </c>
      <c r="H72" s="22"/>
      <c r="I72" s="22"/>
      <c r="J72" s="22" t="s">
        <v>662</v>
      </c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 t="s">
        <v>659</v>
      </c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3">
        <f t="shared" si="2"/>
        <v>7</v>
      </c>
      <c r="BB72" s="23">
        <f t="shared" si="3"/>
        <v>0</v>
      </c>
    </row>
    <row r="73" spans="1:54" ht="13.5" customHeight="1">
      <c r="A73" s="21" t="s">
        <v>184</v>
      </c>
      <c r="B73" s="21" t="s">
        <v>1347</v>
      </c>
      <c r="C73" s="22" t="s">
        <v>662</v>
      </c>
      <c r="D73" s="22" t="s">
        <v>659</v>
      </c>
      <c r="E73" s="22" t="s">
        <v>659</v>
      </c>
      <c r="F73" s="22"/>
      <c r="G73" s="22" t="s">
        <v>659</v>
      </c>
      <c r="H73" s="22"/>
      <c r="I73" s="22"/>
      <c r="J73" s="22" t="s">
        <v>662</v>
      </c>
      <c r="K73" s="22"/>
      <c r="L73" s="22"/>
      <c r="M73" s="22"/>
      <c r="N73" s="22" t="s">
        <v>659</v>
      </c>
      <c r="O73" s="22"/>
      <c r="P73" s="22"/>
      <c r="Q73" s="22"/>
      <c r="R73" s="22" t="s">
        <v>659</v>
      </c>
      <c r="S73" s="22" t="s">
        <v>659</v>
      </c>
      <c r="T73" s="22"/>
      <c r="U73" s="22" t="s">
        <v>662</v>
      </c>
      <c r="V73" s="22" t="s">
        <v>659</v>
      </c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3">
        <f t="shared" si="2"/>
        <v>10</v>
      </c>
      <c r="BB73" s="23">
        <f t="shared" si="3"/>
        <v>0</v>
      </c>
    </row>
    <row r="74" spans="1:54" ht="13.5" customHeight="1">
      <c r="A74" s="21" t="s">
        <v>186</v>
      </c>
      <c r="B74" s="21" t="s">
        <v>1348</v>
      </c>
      <c r="C74" s="22" t="s">
        <v>659</v>
      </c>
      <c r="D74" s="22" t="s">
        <v>659</v>
      </c>
      <c r="E74" s="22" t="s">
        <v>659</v>
      </c>
      <c r="F74" s="22" t="s">
        <v>659</v>
      </c>
      <c r="G74" s="22" t="s">
        <v>659</v>
      </c>
      <c r="H74" s="22"/>
      <c r="I74" s="22"/>
      <c r="J74" s="22" t="s">
        <v>662</v>
      </c>
      <c r="K74" s="22"/>
      <c r="L74" s="22"/>
      <c r="M74" s="22"/>
      <c r="N74" s="22" t="s">
        <v>659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3">
        <f t="shared" si="2"/>
        <v>7</v>
      </c>
      <c r="BB74" s="23">
        <f t="shared" si="3"/>
        <v>0</v>
      </c>
    </row>
    <row r="75" spans="1:54" ht="13.5" customHeight="1">
      <c r="A75" s="21" t="s">
        <v>188</v>
      </c>
      <c r="B75" s="21" t="s">
        <v>1349</v>
      </c>
      <c r="C75" s="22" t="s">
        <v>659</v>
      </c>
      <c r="D75" s="22" t="s">
        <v>659</v>
      </c>
      <c r="E75" s="22"/>
      <c r="F75" s="22"/>
      <c r="G75" s="22" t="s">
        <v>659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 t="s">
        <v>659</v>
      </c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3">
        <f t="shared" si="2"/>
        <v>4</v>
      </c>
      <c r="BB75" s="23">
        <f t="shared" si="3"/>
        <v>0</v>
      </c>
    </row>
    <row r="76" spans="1:54" ht="13.5" customHeight="1">
      <c r="A76" s="21" t="s">
        <v>190</v>
      </c>
      <c r="B76" s="21" t="s">
        <v>1350</v>
      </c>
      <c r="C76" s="22" t="s">
        <v>659</v>
      </c>
      <c r="D76" s="22" t="s">
        <v>659</v>
      </c>
      <c r="E76" s="22" t="s">
        <v>659</v>
      </c>
      <c r="F76" s="22" t="s">
        <v>659</v>
      </c>
      <c r="G76" s="22"/>
      <c r="H76" s="22"/>
      <c r="I76" s="22"/>
      <c r="J76" s="22" t="s">
        <v>662</v>
      </c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 t="s">
        <v>659</v>
      </c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3">
        <f t="shared" si="2"/>
        <v>6</v>
      </c>
      <c r="BB76" s="23">
        <f t="shared" si="3"/>
        <v>0</v>
      </c>
    </row>
    <row r="77" spans="1:54" ht="13.5" customHeight="1">
      <c r="A77" s="21" t="s">
        <v>192</v>
      </c>
      <c r="B77" s="21" t="s">
        <v>1351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3">
        <f t="shared" si="2"/>
        <v>0</v>
      </c>
      <c r="BB77" s="23">
        <f t="shared" si="3"/>
        <v>0</v>
      </c>
    </row>
    <row r="78" spans="1:54" ht="13.5" customHeight="1">
      <c r="A78" s="21" t="s">
        <v>194</v>
      </c>
      <c r="B78" s="21" t="s">
        <v>1352</v>
      </c>
      <c r="C78" s="22" t="s">
        <v>659</v>
      </c>
      <c r="D78" s="22" t="s">
        <v>659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 t="s">
        <v>659</v>
      </c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3">
        <f t="shared" si="2"/>
        <v>3</v>
      </c>
      <c r="BB78" s="23">
        <f t="shared" si="3"/>
        <v>0</v>
      </c>
    </row>
    <row r="79" spans="1:54" ht="13.5" customHeight="1">
      <c r="A79" s="21" t="s">
        <v>195</v>
      </c>
      <c r="B79" s="21" t="s">
        <v>1353</v>
      </c>
      <c r="C79" s="22" t="s">
        <v>659</v>
      </c>
      <c r="D79" s="22" t="s">
        <v>659</v>
      </c>
      <c r="E79" s="22" t="s">
        <v>659</v>
      </c>
      <c r="F79" s="22" t="s">
        <v>659</v>
      </c>
      <c r="G79" s="22" t="s">
        <v>662</v>
      </c>
      <c r="H79" s="22"/>
      <c r="I79" s="22"/>
      <c r="J79" s="22" t="s">
        <v>662</v>
      </c>
      <c r="K79" s="22"/>
      <c r="L79" s="22" t="s">
        <v>659</v>
      </c>
      <c r="M79" s="22"/>
      <c r="N79" s="22"/>
      <c r="O79" s="22"/>
      <c r="P79" s="22"/>
      <c r="Q79" s="22"/>
      <c r="R79" s="22"/>
      <c r="S79" s="22" t="s">
        <v>659</v>
      </c>
      <c r="T79" s="22"/>
      <c r="U79" s="22"/>
      <c r="V79" s="22" t="s">
        <v>659</v>
      </c>
      <c r="W79" s="22" t="s">
        <v>659</v>
      </c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3">
        <f t="shared" si="2"/>
        <v>10</v>
      </c>
      <c r="BB79" s="23">
        <f t="shared" si="3"/>
        <v>0</v>
      </c>
    </row>
    <row r="80" spans="1:54" ht="13.5" customHeight="1">
      <c r="A80" s="21" t="s">
        <v>197</v>
      </c>
      <c r="B80" s="21" t="s">
        <v>1354</v>
      </c>
      <c r="C80" s="22" t="s">
        <v>659</v>
      </c>
      <c r="D80" s="22" t="s">
        <v>659</v>
      </c>
      <c r="E80" s="22" t="s">
        <v>659</v>
      </c>
      <c r="F80" s="22"/>
      <c r="G80" s="22" t="s">
        <v>659</v>
      </c>
      <c r="H80" s="22"/>
      <c r="I80" s="22"/>
      <c r="J80" s="22" t="s">
        <v>662</v>
      </c>
      <c r="K80" s="22"/>
      <c r="L80" s="22"/>
      <c r="M80" s="22"/>
      <c r="N80" s="22" t="s">
        <v>659</v>
      </c>
      <c r="O80" s="22"/>
      <c r="P80" s="22"/>
      <c r="Q80" s="22"/>
      <c r="R80" s="22"/>
      <c r="S80" s="22" t="s">
        <v>659</v>
      </c>
      <c r="T80" s="22"/>
      <c r="U80" s="22" t="s">
        <v>662</v>
      </c>
      <c r="V80" s="22"/>
      <c r="W80" s="22" t="s">
        <v>659</v>
      </c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3">
        <f t="shared" si="2"/>
        <v>9</v>
      </c>
      <c r="BB80" s="23">
        <f t="shared" si="3"/>
        <v>0</v>
      </c>
    </row>
    <row r="81" spans="1:54" ht="13.5" customHeight="1">
      <c r="A81" s="21" t="s">
        <v>199</v>
      </c>
      <c r="B81" s="21" t="s">
        <v>1355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 t="s">
        <v>659</v>
      </c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3">
        <f t="shared" si="2"/>
        <v>1</v>
      </c>
      <c r="BB81" s="23">
        <f t="shared" si="3"/>
        <v>1</v>
      </c>
    </row>
    <row r="82" spans="1:54" ht="13.5" customHeight="1">
      <c r="A82" s="21" t="s">
        <v>201</v>
      </c>
      <c r="B82" s="21" t="s">
        <v>1356</v>
      </c>
      <c r="C82" s="22" t="s">
        <v>659</v>
      </c>
      <c r="D82" s="22" t="s">
        <v>659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3">
        <f t="shared" si="2"/>
        <v>2</v>
      </c>
      <c r="BB82" s="23">
        <f t="shared" si="3"/>
        <v>0</v>
      </c>
    </row>
    <row r="83" spans="1:54" ht="13.5" customHeight="1">
      <c r="A83" s="21" t="s">
        <v>203</v>
      </c>
      <c r="B83" s="21" t="s">
        <v>1357</v>
      </c>
      <c r="C83" s="22"/>
      <c r="D83" s="22"/>
      <c r="E83" s="22"/>
      <c r="F83" s="22"/>
      <c r="G83" s="22" t="s">
        <v>659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 t="s">
        <v>659</v>
      </c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3">
        <f t="shared" si="2"/>
        <v>2</v>
      </c>
      <c r="BB83" s="23">
        <f t="shared" si="3"/>
        <v>0</v>
      </c>
    </row>
    <row r="84" spans="1:54" ht="13.5" customHeight="1">
      <c r="A84" s="21" t="s">
        <v>205</v>
      </c>
      <c r="B84" s="21" t="s">
        <v>1358</v>
      </c>
      <c r="C84" s="22" t="s">
        <v>659</v>
      </c>
      <c r="D84" s="22" t="s">
        <v>659</v>
      </c>
      <c r="E84" s="22" t="s">
        <v>659</v>
      </c>
      <c r="F84" s="22" t="s">
        <v>659</v>
      </c>
      <c r="G84" s="22" t="s">
        <v>659</v>
      </c>
      <c r="H84" s="22"/>
      <c r="I84" s="22"/>
      <c r="J84" s="22" t="s">
        <v>662</v>
      </c>
      <c r="K84" s="22"/>
      <c r="L84" s="22" t="s">
        <v>659</v>
      </c>
      <c r="M84" s="22"/>
      <c r="N84" s="22"/>
      <c r="O84" s="22" t="s">
        <v>659</v>
      </c>
      <c r="P84" s="22" t="s">
        <v>659</v>
      </c>
      <c r="Q84" s="22" t="s">
        <v>659</v>
      </c>
      <c r="R84" s="22"/>
      <c r="S84" s="22" t="s">
        <v>659</v>
      </c>
      <c r="T84" s="22"/>
      <c r="U84" s="22" t="s">
        <v>662</v>
      </c>
      <c r="V84" s="22" t="s">
        <v>659</v>
      </c>
      <c r="W84" s="22" t="s">
        <v>659</v>
      </c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3">
        <f t="shared" si="2"/>
        <v>14</v>
      </c>
      <c r="BB84" s="23">
        <f t="shared" si="3"/>
        <v>0</v>
      </c>
    </row>
    <row r="85" spans="1:54" ht="13.5" customHeight="1">
      <c r="A85" s="21" t="s">
        <v>207</v>
      </c>
      <c r="B85" s="21" t="s">
        <v>1359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3">
        <f t="shared" si="2"/>
        <v>0</v>
      </c>
      <c r="BB85" s="23">
        <f t="shared" si="3"/>
        <v>0</v>
      </c>
    </row>
    <row r="86" spans="1:54" ht="13.5" customHeight="1">
      <c r="A86" s="21" t="s">
        <v>209</v>
      </c>
      <c r="B86" s="21" t="s">
        <v>1360</v>
      </c>
      <c r="C86" s="22"/>
      <c r="D86" s="22" t="s">
        <v>659</v>
      </c>
      <c r="E86" s="22" t="s">
        <v>659</v>
      </c>
      <c r="F86" s="22" t="s">
        <v>659</v>
      </c>
      <c r="G86" s="22" t="s">
        <v>659</v>
      </c>
      <c r="H86" s="22"/>
      <c r="I86" s="22"/>
      <c r="J86" s="22" t="s">
        <v>662</v>
      </c>
      <c r="K86" s="22"/>
      <c r="L86" s="22"/>
      <c r="M86" s="22"/>
      <c r="N86" s="22"/>
      <c r="O86" s="22" t="s">
        <v>659</v>
      </c>
      <c r="P86" s="22" t="s">
        <v>659</v>
      </c>
      <c r="Q86" s="22" t="s">
        <v>659</v>
      </c>
      <c r="R86" s="22"/>
      <c r="S86" s="22" t="s">
        <v>659</v>
      </c>
      <c r="T86" s="22"/>
      <c r="U86" s="22"/>
      <c r="V86" s="22" t="s">
        <v>659</v>
      </c>
      <c r="W86" s="22" t="s">
        <v>659</v>
      </c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3">
        <f t="shared" si="2"/>
        <v>11</v>
      </c>
      <c r="BB86" s="23">
        <f t="shared" si="3"/>
        <v>0</v>
      </c>
    </row>
    <row r="87" spans="1:54" ht="13.5" customHeight="1">
      <c r="A87" s="21" t="s">
        <v>211</v>
      </c>
      <c r="B87" s="21" t="s">
        <v>1361</v>
      </c>
      <c r="C87" s="22" t="s">
        <v>662</v>
      </c>
      <c r="D87" s="22" t="s">
        <v>659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3">
        <f t="shared" si="2"/>
        <v>2</v>
      </c>
      <c r="BB87" s="23">
        <f t="shared" si="3"/>
        <v>0</v>
      </c>
    </row>
    <row r="88" spans="1:54" ht="13.5" customHeight="1">
      <c r="A88" s="21" t="s">
        <v>213</v>
      </c>
      <c r="B88" s="21" t="s">
        <v>1362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3">
        <f t="shared" si="2"/>
        <v>0</v>
      </c>
      <c r="BB88" s="23">
        <f t="shared" si="3"/>
        <v>0</v>
      </c>
    </row>
    <row r="89" spans="1:54" ht="13.5" customHeight="1">
      <c r="A89" s="21" t="s">
        <v>215</v>
      </c>
      <c r="B89" s="21" t="s">
        <v>1363</v>
      </c>
      <c r="C89" s="22"/>
      <c r="D89" s="22"/>
      <c r="E89" s="22" t="s">
        <v>659</v>
      </c>
      <c r="F89" s="22" t="s">
        <v>659</v>
      </c>
      <c r="G89" s="22" t="s">
        <v>659</v>
      </c>
      <c r="H89" s="22"/>
      <c r="I89" s="22"/>
      <c r="J89" s="22" t="s">
        <v>662</v>
      </c>
      <c r="K89" s="22" t="s">
        <v>662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 t="s">
        <v>659</v>
      </c>
      <c r="W89" s="22" t="s">
        <v>659</v>
      </c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3">
        <f t="shared" si="2"/>
        <v>7</v>
      </c>
      <c r="BB89" s="23">
        <f t="shared" si="3"/>
        <v>0</v>
      </c>
    </row>
    <row r="90" spans="1:54" ht="13.5" customHeight="1">
      <c r="A90" s="21" t="s">
        <v>217</v>
      </c>
      <c r="B90" s="21" t="s">
        <v>1364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3">
        <f t="shared" si="2"/>
        <v>0</v>
      </c>
      <c r="BB90" s="23">
        <f t="shared" si="3"/>
        <v>0</v>
      </c>
    </row>
    <row r="91" spans="1:54" ht="13.5" customHeight="1">
      <c r="A91" s="21" t="s">
        <v>219</v>
      </c>
      <c r="B91" s="21" t="s">
        <v>1365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3">
        <f t="shared" si="2"/>
        <v>0</v>
      </c>
      <c r="BB91" s="23">
        <f t="shared" si="3"/>
        <v>0</v>
      </c>
    </row>
    <row r="92" spans="1:54" ht="13.5" customHeight="1">
      <c r="A92" s="21" t="s">
        <v>221</v>
      </c>
      <c r="B92" s="21" t="s">
        <v>1366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3">
        <f t="shared" si="2"/>
        <v>0</v>
      </c>
      <c r="BB92" s="23">
        <f t="shared" si="3"/>
        <v>0</v>
      </c>
    </row>
    <row r="93" spans="1:54" ht="13.5" customHeight="1">
      <c r="A93" s="21" t="s">
        <v>223</v>
      </c>
      <c r="B93" s="21" t="s">
        <v>1367</v>
      </c>
      <c r="C93" s="22"/>
      <c r="D93" s="22"/>
      <c r="E93" s="22"/>
      <c r="F93" s="22"/>
      <c r="G93" s="22"/>
      <c r="H93" s="22" t="s">
        <v>662</v>
      </c>
      <c r="I93" s="22"/>
      <c r="J93" s="22" t="s">
        <v>662</v>
      </c>
      <c r="K93" s="22"/>
      <c r="L93" s="22"/>
      <c r="M93" s="22"/>
      <c r="N93" s="22" t="s">
        <v>659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3">
        <f t="shared" si="2"/>
        <v>3</v>
      </c>
      <c r="BB93" s="23">
        <f t="shared" si="3"/>
        <v>0</v>
      </c>
    </row>
    <row r="94" spans="1:54" ht="13.5" customHeight="1">
      <c r="A94" s="21" t="s">
        <v>225</v>
      </c>
      <c r="B94" s="21" t="s">
        <v>1368</v>
      </c>
      <c r="C94" s="22" t="s">
        <v>662</v>
      </c>
      <c r="D94" s="22" t="s">
        <v>659</v>
      </c>
      <c r="E94" s="22"/>
      <c r="F94" s="22"/>
      <c r="G94" s="22" t="s">
        <v>659</v>
      </c>
      <c r="H94" s="22" t="s">
        <v>662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3">
        <f t="shared" si="2"/>
        <v>4</v>
      </c>
      <c r="BB94" s="23">
        <f t="shared" si="3"/>
        <v>0</v>
      </c>
    </row>
    <row r="95" spans="1:54" ht="13.5" customHeight="1">
      <c r="A95" s="21" t="s">
        <v>227</v>
      </c>
      <c r="B95" s="21" t="s">
        <v>1369</v>
      </c>
      <c r="C95" s="22" t="s">
        <v>659</v>
      </c>
      <c r="D95" s="22" t="s">
        <v>659</v>
      </c>
      <c r="E95" s="22" t="s">
        <v>659</v>
      </c>
      <c r="F95" s="22"/>
      <c r="G95" s="22" t="s">
        <v>659</v>
      </c>
      <c r="H95" s="22"/>
      <c r="I95" s="22"/>
      <c r="J95" s="22" t="s">
        <v>662</v>
      </c>
      <c r="K95" s="22"/>
      <c r="L95" s="22"/>
      <c r="M95" s="22"/>
      <c r="N95" s="22"/>
      <c r="O95" s="22"/>
      <c r="P95" s="22"/>
      <c r="Q95" s="22"/>
      <c r="R95" s="22"/>
      <c r="S95" s="22" t="s">
        <v>659</v>
      </c>
      <c r="T95" s="22"/>
      <c r="U95" s="22"/>
      <c r="V95" s="22"/>
      <c r="W95" s="22" t="s">
        <v>659</v>
      </c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3">
        <f t="shared" si="2"/>
        <v>7</v>
      </c>
      <c r="BB95" s="23">
        <f t="shared" si="3"/>
        <v>0</v>
      </c>
    </row>
    <row r="96" spans="1:54" ht="13.5" customHeight="1">
      <c r="A96" s="21" t="s">
        <v>229</v>
      </c>
      <c r="B96" s="21" t="s">
        <v>1370</v>
      </c>
      <c r="C96" s="22" t="s">
        <v>662</v>
      </c>
      <c r="D96" s="22" t="s">
        <v>659</v>
      </c>
      <c r="E96" s="22"/>
      <c r="F96" s="22"/>
      <c r="G96" s="22"/>
      <c r="H96" s="22"/>
      <c r="I96" s="22"/>
      <c r="J96" s="22" t="s">
        <v>662</v>
      </c>
      <c r="K96" s="22"/>
      <c r="L96" s="22" t="s">
        <v>659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3">
        <f t="shared" si="2"/>
        <v>4</v>
      </c>
      <c r="BB96" s="23">
        <f t="shared" si="3"/>
        <v>0</v>
      </c>
    </row>
    <row r="97" spans="1:54" ht="13.5" customHeight="1">
      <c r="A97" s="21" t="s">
        <v>231</v>
      </c>
      <c r="B97" s="21" t="s">
        <v>1371</v>
      </c>
      <c r="C97" s="22" t="s">
        <v>662</v>
      </c>
      <c r="D97" s="22" t="s">
        <v>662</v>
      </c>
      <c r="E97" s="22" t="s">
        <v>659</v>
      </c>
      <c r="F97" s="22"/>
      <c r="G97" s="22"/>
      <c r="H97" s="22"/>
      <c r="I97" s="22"/>
      <c r="J97" s="22" t="s">
        <v>662</v>
      </c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 t="s">
        <v>659</v>
      </c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3">
        <f t="shared" si="2"/>
        <v>5</v>
      </c>
      <c r="BB97" s="23">
        <f t="shared" si="3"/>
        <v>0</v>
      </c>
    </row>
    <row r="98" spans="1:54" ht="13.5" customHeight="1">
      <c r="A98" s="21" t="s">
        <v>233</v>
      </c>
      <c r="B98" s="21" t="s">
        <v>1372</v>
      </c>
      <c r="C98" s="22"/>
      <c r="D98" s="22"/>
      <c r="E98" s="22"/>
      <c r="F98" s="22" t="s">
        <v>659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3">
        <f t="shared" si="2"/>
        <v>1</v>
      </c>
      <c r="BB98" s="23">
        <f t="shared" si="3"/>
        <v>1</v>
      </c>
    </row>
    <row r="99" spans="1:54" ht="13.5" customHeight="1">
      <c r="A99" s="21" t="s">
        <v>235</v>
      </c>
      <c r="B99" s="21" t="s">
        <v>1373</v>
      </c>
      <c r="C99" s="22" t="s">
        <v>662</v>
      </c>
      <c r="D99" s="22" t="s">
        <v>659</v>
      </c>
      <c r="E99" s="22"/>
      <c r="F99" s="22" t="s">
        <v>659</v>
      </c>
      <c r="G99" s="22" t="s">
        <v>659</v>
      </c>
      <c r="H99" s="22"/>
      <c r="I99" s="22"/>
      <c r="J99" s="22" t="s">
        <v>662</v>
      </c>
      <c r="K99" s="22"/>
      <c r="L99" s="22" t="s">
        <v>659</v>
      </c>
      <c r="M99" s="22"/>
      <c r="N99" s="22"/>
      <c r="O99" s="22" t="s">
        <v>659</v>
      </c>
      <c r="P99" s="22" t="s">
        <v>659</v>
      </c>
      <c r="Q99" s="22" t="s">
        <v>659</v>
      </c>
      <c r="R99" s="22"/>
      <c r="S99" s="22" t="s">
        <v>659</v>
      </c>
      <c r="T99" s="22"/>
      <c r="U99" s="22" t="s">
        <v>662</v>
      </c>
      <c r="V99" s="22"/>
      <c r="W99" s="22" t="s">
        <v>659</v>
      </c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3">
        <f t="shared" si="2"/>
        <v>12</v>
      </c>
      <c r="BB99" s="23">
        <f t="shared" si="3"/>
        <v>0</v>
      </c>
    </row>
    <row r="100" spans="1:54" ht="13.5" customHeight="1">
      <c r="A100" s="21" t="s">
        <v>237</v>
      </c>
      <c r="B100" s="21" t="s">
        <v>1374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3">
        <f t="shared" si="2"/>
        <v>0</v>
      </c>
      <c r="BB100" s="23">
        <f t="shared" si="3"/>
        <v>0</v>
      </c>
    </row>
    <row r="101" spans="1:54" ht="13.5" customHeight="1">
      <c r="A101" s="21" t="s">
        <v>239</v>
      </c>
      <c r="B101" s="21" t="s">
        <v>1375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3">
        <f t="shared" si="2"/>
        <v>0</v>
      </c>
      <c r="BB101" s="23">
        <f t="shared" si="3"/>
        <v>0</v>
      </c>
    </row>
    <row r="102" spans="1:54" ht="13.5" customHeight="1">
      <c r="A102" s="21" t="s">
        <v>241</v>
      </c>
      <c r="B102" s="21" t="s">
        <v>1376</v>
      </c>
      <c r="C102" s="22" t="s">
        <v>662</v>
      </c>
      <c r="D102" s="22" t="s">
        <v>659</v>
      </c>
      <c r="E102" s="22" t="s">
        <v>659</v>
      </c>
      <c r="F102" s="22" t="s">
        <v>659</v>
      </c>
      <c r="G102" s="22" t="s">
        <v>659</v>
      </c>
      <c r="H102" s="22"/>
      <c r="I102" s="22"/>
      <c r="J102" s="22" t="s">
        <v>662</v>
      </c>
      <c r="K102" s="22"/>
      <c r="L102" s="22" t="s">
        <v>659</v>
      </c>
      <c r="M102" s="22"/>
      <c r="N102" s="22"/>
      <c r="O102" s="22" t="s">
        <v>659</v>
      </c>
      <c r="P102" s="22" t="s">
        <v>659</v>
      </c>
      <c r="Q102" s="22"/>
      <c r="R102" s="22"/>
      <c r="S102" s="22" t="s">
        <v>659</v>
      </c>
      <c r="T102" s="22"/>
      <c r="U102" s="22" t="s">
        <v>662</v>
      </c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3">
        <f t="shared" si="2"/>
        <v>11</v>
      </c>
      <c r="BB102" s="23">
        <f t="shared" si="3"/>
        <v>0</v>
      </c>
    </row>
    <row r="103" spans="1:54" ht="13.5" customHeight="1">
      <c r="A103" s="21" t="s">
        <v>243</v>
      </c>
      <c r="B103" s="21" t="s">
        <v>1377</v>
      </c>
      <c r="C103" s="22" t="s">
        <v>662</v>
      </c>
      <c r="D103" s="22" t="s">
        <v>659</v>
      </c>
      <c r="E103" s="22" t="s">
        <v>659</v>
      </c>
      <c r="F103" s="22" t="s">
        <v>659</v>
      </c>
      <c r="G103" s="22" t="s">
        <v>659</v>
      </c>
      <c r="H103" s="22"/>
      <c r="I103" s="22"/>
      <c r="J103" s="22" t="s">
        <v>662</v>
      </c>
      <c r="K103" s="22"/>
      <c r="L103" s="22" t="s">
        <v>659</v>
      </c>
      <c r="M103" s="22"/>
      <c r="N103" s="22"/>
      <c r="O103" s="22" t="s">
        <v>659</v>
      </c>
      <c r="P103" s="22" t="s">
        <v>659</v>
      </c>
      <c r="Q103" s="22" t="s">
        <v>659</v>
      </c>
      <c r="R103" s="22"/>
      <c r="S103" s="22" t="s">
        <v>659</v>
      </c>
      <c r="T103" s="22"/>
      <c r="U103" s="22" t="s">
        <v>662</v>
      </c>
      <c r="V103" s="22" t="s">
        <v>659</v>
      </c>
      <c r="W103" s="22" t="s">
        <v>659</v>
      </c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3">
        <f t="shared" si="2"/>
        <v>14</v>
      </c>
      <c r="BB103" s="23">
        <f t="shared" si="3"/>
        <v>0</v>
      </c>
    </row>
    <row r="104" spans="1:54" ht="13.5" customHeight="1">
      <c r="A104" s="21" t="s">
        <v>245</v>
      </c>
      <c r="B104" s="21" t="s">
        <v>1378</v>
      </c>
      <c r="C104" s="22" t="s">
        <v>662</v>
      </c>
      <c r="D104" s="22" t="s">
        <v>659</v>
      </c>
      <c r="E104" s="22" t="s">
        <v>659</v>
      </c>
      <c r="F104" s="22" t="s">
        <v>659</v>
      </c>
      <c r="G104" s="22" t="s">
        <v>659</v>
      </c>
      <c r="H104" s="22"/>
      <c r="I104" s="22"/>
      <c r="J104" s="22" t="s">
        <v>662</v>
      </c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 t="s">
        <v>659</v>
      </c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3">
        <f t="shared" si="2"/>
        <v>7</v>
      </c>
      <c r="BB104" s="23">
        <f t="shared" si="3"/>
        <v>0</v>
      </c>
    </row>
    <row r="105" spans="1:54" ht="13.5" customHeight="1">
      <c r="A105" s="21" t="s">
        <v>247</v>
      </c>
      <c r="B105" s="21" t="s">
        <v>1379</v>
      </c>
      <c r="C105" s="22"/>
      <c r="D105" s="22"/>
      <c r="E105" s="22" t="s">
        <v>659</v>
      </c>
      <c r="F105" s="22"/>
      <c r="G105" s="22"/>
      <c r="H105" s="22"/>
      <c r="I105" s="22"/>
      <c r="J105" s="22" t="s">
        <v>662</v>
      </c>
      <c r="K105" s="22"/>
      <c r="L105" s="22" t="s">
        <v>659</v>
      </c>
      <c r="M105" s="22"/>
      <c r="N105" s="22"/>
      <c r="O105" s="22" t="s">
        <v>659</v>
      </c>
      <c r="P105" s="22" t="s">
        <v>659</v>
      </c>
      <c r="Q105" s="22" t="s">
        <v>659</v>
      </c>
      <c r="R105" s="22"/>
      <c r="S105" s="22"/>
      <c r="T105" s="22"/>
      <c r="U105" s="22"/>
      <c r="V105" s="22"/>
      <c r="W105" s="22" t="s">
        <v>659</v>
      </c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3">
        <f t="shared" si="2"/>
        <v>7</v>
      </c>
      <c r="BB105" s="23">
        <f t="shared" si="3"/>
        <v>0</v>
      </c>
    </row>
    <row r="106" spans="1:54" ht="13.5" customHeight="1">
      <c r="A106" s="21" t="s">
        <v>249</v>
      </c>
      <c r="B106" s="21" t="s">
        <v>1380</v>
      </c>
      <c r="C106" s="22"/>
      <c r="D106" s="22"/>
      <c r="E106" s="22" t="s">
        <v>659</v>
      </c>
      <c r="F106" s="22" t="s">
        <v>659</v>
      </c>
      <c r="G106" s="22"/>
      <c r="H106" s="22"/>
      <c r="I106" s="22"/>
      <c r="J106" s="22" t="s">
        <v>662</v>
      </c>
      <c r="K106" s="22"/>
      <c r="L106" s="22" t="s">
        <v>659</v>
      </c>
      <c r="M106" s="22"/>
      <c r="N106" s="22"/>
      <c r="O106" s="22" t="s">
        <v>659</v>
      </c>
      <c r="P106" s="22" t="s">
        <v>659</v>
      </c>
      <c r="Q106" s="22" t="s">
        <v>659</v>
      </c>
      <c r="R106" s="22"/>
      <c r="S106" s="22"/>
      <c r="T106" s="22"/>
      <c r="U106" s="22" t="s">
        <v>662</v>
      </c>
      <c r="V106" s="22"/>
      <c r="W106" s="22" t="s">
        <v>659</v>
      </c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3">
        <f t="shared" si="2"/>
        <v>9</v>
      </c>
      <c r="BB106" s="23">
        <f t="shared" si="3"/>
        <v>0</v>
      </c>
    </row>
    <row r="107" spans="1:54" ht="13.5" customHeight="1">
      <c r="A107" s="21" t="s">
        <v>45</v>
      </c>
      <c r="B107" s="21" t="s">
        <v>1381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3">
        <f t="shared" si="2"/>
        <v>0</v>
      </c>
      <c r="BB107" s="23">
        <f t="shared" si="3"/>
        <v>0</v>
      </c>
    </row>
    <row r="108" spans="1:54" ht="13.5" customHeight="1">
      <c r="A108" s="21" t="s">
        <v>252</v>
      </c>
      <c r="B108" s="21" t="s">
        <v>1382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3">
        <f t="shared" si="2"/>
        <v>0</v>
      </c>
      <c r="BB108" s="23">
        <f t="shared" si="3"/>
        <v>0</v>
      </c>
    </row>
    <row r="109" spans="1:54" ht="13.5" customHeight="1">
      <c r="A109" s="21" t="s">
        <v>254</v>
      </c>
      <c r="B109" s="21" t="s">
        <v>1383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3">
        <f t="shared" si="2"/>
        <v>0</v>
      </c>
      <c r="BB109" s="23">
        <f t="shared" si="3"/>
        <v>0</v>
      </c>
    </row>
    <row r="110" spans="1:54" ht="13.5" customHeight="1">
      <c r="A110" s="21" t="s">
        <v>256</v>
      </c>
      <c r="B110" s="21" t="s">
        <v>1384</v>
      </c>
      <c r="C110" s="22"/>
      <c r="D110" s="22"/>
      <c r="E110" s="22" t="s">
        <v>659</v>
      </c>
      <c r="F110" s="22" t="s">
        <v>659</v>
      </c>
      <c r="G110" s="22"/>
      <c r="H110" s="22"/>
      <c r="I110" s="22"/>
      <c r="J110" s="22" t="s">
        <v>662</v>
      </c>
      <c r="K110" s="22"/>
      <c r="L110" s="22"/>
      <c r="M110" s="22"/>
      <c r="N110" s="22"/>
      <c r="O110" s="22" t="s">
        <v>659</v>
      </c>
      <c r="P110" s="22" t="s">
        <v>659</v>
      </c>
      <c r="Q110" s="22"/>
      <c r="R110" s="22"/>
      <c r="S110" s="22"/>
      <c r="T110" s="22"/>
      <c r="U110" s="22"/>
      <c r="V110" s="22"/>
      <c r="W110" s="22" t="s">
        <v>659</v>
      </c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3">
        <f t="shared" si="2"/>
        <v>6</v>
      </c>
      <c r="BB110" s="23">
        <f t="shared" si="3"/>
        <v>0</v>
      </c>
    </row>
    <row r="111" spans="1:54" ht="13.5" customHeight="1">
      <c r="A111" s="21" t="s">
        <v>258</v>
      </c>
      <c r="B111" s="21" t="s">
        <v>1385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3">
        <f t="shared" si="2"/>
        <v>0</v>
      </c>
      <c r="BB111" s="23">
        <f t="shared" si="3"/>
        <v>0</v>
      </c>
    </row>
    <row r="112" spans="1:54" ht="13.5" customHeight="1">
      <c r="A112" s="21" t="s">
        <v>260</v>
      </c>
      <c r="B112" s="21" t="s">
        <v>1386</v>
      </c>
      <c r="C112" s="22" t="s">
        <v>662</v>
      </c>
      <c r="D112" s="22" t="s">
        <v>659</v>
      </c>
      <c r="E112" s="22" t="s">
        <v>659</v>
      </c>
      <c r="F112" s="22" t="s">
        <v>659</v>
      </c>
      <c r="G112" s="22" t="s">
        <v>659</v>
      </c>
      <c r="H112" s="22"/>
      <c r="I112" s="22"/>
      <c r="J112" s="22" t="s">
        <v>662</v>
      </c>
      <c r="K112" s="22"/>
      <c r="L112" s="22" t="s">
        <v>659</v>
      </c>
      <c r="M112" s="22"/>
      <c r="N112" s="22"/>
      <c r="O112" s="22" t="s">
        <v>659</v>
      </c>
      <c r="P112" s="22" t="s">
        <v>659</v>
      </c>
      <c r="Q112" s="22" t="s">
        <v>659</v>
      </c>
      <c r="R112" s="22"/>
      <c r="S112" s="22" t="s">
        <v>659</v>
      </c>
      <c r="T112" s="22"/>
      <c r="U112" s="22" t="s">
        <v>662</v>
      </c>
      <c r="V112" s="22" t="s">
        <v>659</v>
      </c>
      <c r="W112" s="22" t="s">
        <v>659</v>
      </c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3">
        <f t="shared" si="2"/>
        <v>14</v>
      </c>
      <c r="BB112" s="23">
        <f t="shared" si="3"/>
        <v>0</v>
      </c>
    </row>
    <row r="113" spans="1:54" ht="13.5" customHeight="1">
      <c r="A113" s="21" t="s">
        <v>262</v>
      </c>
      <c r="B113" s="21" t="s">
        <v>1387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3">
        <f t="shared" si="2"/>
        <v>0</v>
      </c>
      <c r="BB113" s="23">
        <f t="shared" si="3"/>
        <v>0</v>
      </c>
    </row>
    <row r="114" spans="1:54" ht="13.5" customHeight="1">
      <c r="A114" s="21" t="s">
        <v>264</v>
      </c>
      <c r="B114" s="21" t="s">
        <v>1388</v>
      </c>
      <c r="C114" s="22" t="s">
        <v>662</v>
      </c>
      <c r="D114" s="22" t="s">
        <v>659</v>
      </c>
      <c r="E114" s="22" t="s">
        <v>659</v>
      </c>
      <c r="F114" s="22" t="s">
        <v>659</v>
      </c>
      <c r="G114" s="22" t="s">
        <v>659</v>
      </c>
      <c r="H114" s="22"/>
      <c r="I114" s="22"/>
      <c r="J114" s="22" t="s">
        <v>662</v>
      </c>
      <c r="K114" s="22"/>
      <c r="L114" s="22" t="s">
        <v>659</v>
      </c>
      <c r="M114" s="22"/>
      <c r="N114" s="22"/>
      <c r="O114" s="22" t="s">
        <v>659</v>
      </c>
      <c r="P114" s="22" t="s">
        <v>659</v>
      </c>
      <c r="Q114" s="22" t="s">
        <v>659</v>
      </c>
      <c r="R114" s="22"/>
      <c r="S114" s="22"/>
      <c r="T114" s="22"/>
      <c r="U114" s="22"/>
      <c r="V114" s="22"/>
      <c r="W114" s="22" t="s">
        <v>659</v>
      </c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3">
        <f t="shared" si="2"/>
        <v>11</v>
      </c>
      <c r="BB114" s="23">
        <f t="shared" si="3"/>
        <v>0</v>
      </c>
    </row>
    <row r="115" spans="1:54" ht="13.5" customHeight="1">
      <c r="A115" s="21" t="s">
        <v>266</v>
      </c>
      <c r="B115" s="21" t="s">
        <v>1389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3">
        <f t="shared" si="2"/>
        <v>0</v>
      </c>
      <c r="BB115" s="23">
        <f t="shared" si="3"/>
        <v>0</v>
      </c>
    </row>
    <row r="116" spans="1:54" ht="13.5" customHeight="1">
      <c r="A116" s="21" t="s">
        <v>268</v>
      </c>
      <c r="B116" s="21" t="s">
        <v>1390</v>
      </c>
      <c r="C116" s="22" t="s">
        <v>662</v>
      </c>
      <c r="D116" s="22" t="s">
        <v>659</v>
      </c>
      <c r="E116" s="22" t="s">
        <v>659</v>
      </c>
      <c r="F116" s="22" t="s">
        <v>659</v>
      </c>
      <c r="G116" s="22" t="s">
        <v>659</v>
      </c>
      <c r="H116" s="22"/>
      <c r="I116" s="22"/>
      <c r="J116" s="22" t="s">
        <v>662</v>
      </c>
      <c r="K116" s="22"/>
      <c r="L116" s="22"/>
      <c r="M116" s="22"/>
      <c r="N116" s="22"/>
      <c r="O116" s="22" t="s">
        <v>659</v>
      </c>
      <c r="P116" s="22" t="s">
        <v>659</v>
      </c>
      <c r="Q116" s="22" t="s">
        <v>659</v>
      </c>
      <c r="R116" s="22"/>
      <c r="S116" s="22"/>
      <c r="T116" s="22"/>
      <c r="U116" s="22"/>
      <c r="V116" s="22"/>
      <c r="W116" s="22" t="s">
        <v>659</v>
      </c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3">
        <f t="shared" si="2"/>
        <v>10</v>
      </c>
      <c r="BB116" s="23">
        <f t="shared" si="3"/>
        <v>0</v>
      </c>
    </row>
    <row r="117" spans="1:54" ht="13.5" customHeight="1">
      <c r="A117" s="21" t="s">
        <v>270</v>
      </c>
      <c r="B117" s="21" t="s">
        <v>1391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3">
        <f t="shared" si="2"/>
        <v>0</v>
      </c>
      <c r="BB117" s="23">
        <f t="shared" si="3"/>
        <v>0</v>
      </c>
    </row>
    <row r="118" spans="1:54" ht="13.5" customHeight="1">
      <c r="A118" s="21" t="s">
        <v>272</v>
      </c>
      <c r="B118" s="21" t="s">
        <v>1392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 t="s">
        <v>659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3">
        <f t="shared" si="2"/>
        <v>1</v>
      </c>
      <c r="BB118" s="23">
        <f t="shared" si="3"/>
        <v>1</v>
      </c>
    </row>
    <row r="119" spans="1:54" ht="13.5" customHeight="1">
      <c r="A119" s="21" t="s">
        <v>274</v>
      </c>
      <c r="B119" s="21" t="s">
        <v>1393</v>
      </c>
      <c r="C119" s="22" t="s">
        <v>662</v>
      </c>
      <c r="D119" s="22" t="s">
        <v>659</v>
      </c>
      <c r="E119" s="22" t="s">
        <v>659</v>
      </c>
      <c r="F119" s="22" t="s">
        <v>659</v>
      </c>
      <c r="G119" s="22"/>
      <c r="H119" s="22"/>
      <c r="I119" s="22"/>
      <c r="J119" s="22" t="s">
        <v>662</v>
      </c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 t="s">
        <v>659</v>
      </c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3">
        <f t="shared" si="2"/>
        <v>6</v>
      </c>
      <c r="BB119" s="23">
        <f t="shared" si="3"/>
        <v>0</v>
      </c>
    </row>
    <row r="120" spans="1:54" ht="13.5" customHeight="1">
      <c r="A120" s="21" t="s">
        <v>276</v>
      </c>
      <c r="B120" s="21" t="s">
        <v>1394</v>
      </c>
      <c r="C120" s="22" t="s">
        <v>662</v>
      </c>
      <c r="D120" s="22" t="s">
        <v>659</v>
      </c>
      <c r="E120" s="22" t="s">
        <v>659</v>
      </c>
      <c r="F120" s="22" t="s">
        <v>659</v>
      </c>
      <c r="G120" s="22"/>
      <c r="H120" s="22"/>
      <c r="I120" s="22"/>
      <c r="J120" s="22" t="s">
        <v>662</v>
      </c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 t="s">
        <v>659</v>
      </c>
      <c r="W120" s="22" t="s">
        <v>659</v>
      </c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3">
        <f t="shared" si="2"/>
        <v>7</v>
      </c>
      <c r="BB120" s="23">
        <f t="shared" si="3"/>
        <v>0</v>
      </c>
    </row>
    <row r="121" spans="1:54" ht="13.5" customHeight="1">
      <c r="A121" s="21" t="s">
        <v>278</v>
      </c>
      <c r="B121" s="21" t="s">
        <v>1395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3">
        <f t="shared" si="2"/>
        <v>0</v>
      </c>
      <c r="BB121" s="23">
        <f t="shared" si="3"/>
        <v>0</v>
      </c>
    </row>
    <row r="122" spans="1:54" ht="13.5" customHeight="1">
      <c r="A122" s="21" t="s">
        <v>280</v>
      </c>
      <c r="B122" s="21" t="s">
        <v>1396</v>
      </c>
      <c r="C122" s="22" t="s">
        <v>659</v>
      </c>
      <c r="D122" s="22" t="s">
        <v>659</v>
      </c>
      <c r="E122" s="22" t="s">
        <v>659</v>
      </c>
      <c r="F122" s="22" t="s">
        <v>659</v>
      </c>
      <c r="G122" s="22"/>
      <c r="H122" s="22"/>
      <c r="I122" s="22"/>
      <c r="J122" s="22" t="s">
        <v>662</v>
      </c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 t="s">
        <v>659</v>
      </c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3">
        <f t="shared" si="2"/>
        <v>6</v>
      </c>
      <c r="BB122" s="23">
        <f t="shared" si="3"/>
        <v>0</v>
      </c>
    </row>
    <row r="123" spans="1:54" ht="13.5" customHeight="1">
      <c r="A123" s="21" t="s">
        <v>282</v>
      </c>
      <c r="B123" s="21" t="s">
        <v>1397</v>
      </c>
      <c r="C123" s="22"/>
      <c r="D123" s="22"/>
      <c r="E123" s="22" t="s">
        <v>659</v>
      </c>
      <c r="F123" s="22" t="s">
        <v>659</v>
      </c>
      <c r="G123" s="22"/>
      <c r="H123" s="22"/>
      <c r="I123" s="22"/>
      <c r="J123" s="22" t="s">
        <v>662</v>
      </c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 t="s">
        <v>659</v>
      </c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3">
        <f t="shared" si="2"/>
        <v>4</v>
      </c>
      <c r="BB123" s="23">
        <f t="shared" si="3"/>
        <v>0</v>
      </c>
    </row>
    <row r="124" spans="1:54" ht="13.5" customHeight="1">
      <c r="A124" s="21" t="s">
        <v>284</v>
      </c>
      <c r="B124" s="21" t="s">
        <v>1398</v>
      </c>
      <c r="C124" s="22" t="s">
        <v>659</v>
      </c>
      <c r="D124" s="22" t="s">
        <v>659</v>
      </c>
      <c r="E124" s="22" t="s">
        <v>659</v>
      </c>
      <c r="F124" s="22"/>
      <c r="G124" s="22"/>
      <c r="H124" s="22"/>
      <c r="I124" s="22"/>
      <c r="J124" s="22" t="s">
        <v>662</v>
      </c>
      <c r="K124" s="22"/>
      <c r="L124" s="22"/>
      <c r="M124" s="22"/>
      <c r="N124" s="22"/>
      <c r="O124" s="22" t="s">
        <v>659</v>
      </c>
      <c r="P124" s="22" t="s">
        <v>659</v>
      </c>
      <c r="Q124" s="22" t="s">
        <v>659</v>
      </c>
      <c r="R124" s="22"/>
      <c r="S124" s="22"/>
      <c r="T124" s="22"/>
      <c r="U124" s="22"/>
      <c r="V124" s="22"/>
      <c r="W124" s="22" t="s">
        <v>659</v>
      </c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3">
        <f t="shared" si="2"/>
        <v>8</v>
      </c>
      <c r="BB124" s="23">
        <f t="shared" si="3"/>
        <v>0</v>
      </c>
    </row>
    <row r="125" spans="1:54" ht="13.5" customHeight="1">
      <c r="A125" s="21" t="s">
        <v>286</v>
      </c>
      <c r="B125" s="21" t="s">
        <v>1399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3">
        <f t="shared" si="2"/>
        <v>0</v>
      </c>
      <c r="BB125" s="23">
        <f t="shared" si="3"/>
        <v>0</v>
      </c>
    </row>
    <row r="126" spans="1:54" ht="13.5" customHeight="1">
      <c r="A126" s="21" t="s">
        <v>288</v>
      </c>
      <c r="B126" s="21" t="s">
        <v>1400</v>
      </c>
      <c r="C126" s="22"/>
      <c r="D126" s="22"/>
      <c r="E126" s="22" t="s">
        <v>659</v>
      </c>
      <c r="F126" s="22" t="s">
        <v>659</v>
      </c>
      <c r="G126" s="22"/>
      <c r="H126" s="22"/>
      <c r="I126" s="22"/>
      <c r="J126" s="22" t="s">
        <v>662</v>
      </c>
      <c r="K126" s="22"/>
      <c r="L126" s="22" t="s">
        <v>659</v>
      </c>
      <c r="M126" s="22"/>
      <c r="N126" s="22"/>
      <c r="O126" s="22"/>
      <c r="P126" s="22"/>
      <c r="Q126" s="22"/>
      <c r="R126" s="22"/>
      <c r="S126" s="22"/>
      <c r="T126" s="22"/>
      <c r="U126" s="22" t="s">
        <v>662</v>
      </c>
      <c r="V126" s="22" t="s">
        <v>659</v>
      </c>
      <c r="W126" s="22" t="s">
        <v>659</v>
      </c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3">
        <f t="shared" si="2"/>
        <v>7</v>
      </c>
      <c r="BB126" s="23">
        <f t="shared" si="3"/>
        <v>0</v>
      </c>
    </row>
    <row r="127" spans="1:54" ht="13.5" customHeight="1">
      <c r="A127" s="21" t="s">
        <v>290</v>
      </c>
      <c r="B127" s="21" t="s">
        <v>1401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3">
        <f t="shared" si="2"/>
        <v>0</v>
      </c>
      <c r="BB127" s="23">
        <f t="shared" si="3"/>
        <v>0</v>
      </c>
    </row>
    <row r="128" spans="1:54" ht="13.5" customHeight="1">
      <c r="A128" s="21" t="s">
        <v>292</v>
      </c>
      <c r="B128" s="21" t="s">
        <v>1402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3">
        <f t="shared" si="2"/>
        <v>0</v>
      </c>
      <c r="BB128" s="23">
        <f t="shared" si="3"/>
        <v>0</v>
      </c>
    </row>
    <row r="129" spans="1:54" ht="13.5" customHeight="1">
      <c r="A129" s="21" t="s">
        <v>294</v>
      </c>
      <c r="B129" s="21" t="s">
        <v>1403</v>
      </c>
      <c r="C129" s="22"/>
      <c r="D129" s="22"/>
      <c r="E129" s="22" t="s">
        <v>659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 t="s">
        <v>659</v>
      </c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3">
        <f t="shared" si="2"/>
        <v>2</v>
      </c>
      <c r="BB129" s="23">
        <f t="shared" si="3"/>
        <v>0</v>
      </c>
    </row>
    <row r="130" spans="1:54" ht="13.5" customHeight="1">
      <c r="A130" s="21" t="s">
        <v>296</v>
      </c>
      <c r="B130" s="21" t="s">
        <v>1404</v>
      </c>
      <c r="C130" s="22"/>
      <c r="D130" s="22"/>
      <c r="E130" s="22" t="s">
        <v>659</v>
      </c>
      <c r="F130" s="22" t="s">
        <v>659</v>
      </c>
      <c r="G130" s="22"/>
      <c r="H130" s="22"/>
      <c r="I130" s="22"/>
      <c r="J130" s="22" t="s">
        <v>662</v>
      </c>
      <c r="K130" s="22"/>
      <c r="L130" s="22"/>
      <c r="M130" s="22"/>
      <c r="N130" s="22"/>
      <c r="O130" s="22" t="s">
        <v>659</v>
      </c>
      <c r="P130" s="22" t="s">
        <v>659</v>
      </c>
      <c r="Q130" s="22" t="s">
        <v>659</v>
      </c>
      <c r="R130" s="22"/>
      <c r="S130" s="22"/>
      <c r="T130" s="22"/>
      <c r="U130" s="22"/>
      <c r="V130" s="22"/>
      <c r="W130" s="22" t="s">
        <v>659</v>
      </c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3">
        <f t="shared" si="2"/>
        <v>7</v>
      </c>
      <c r="BB130" s="23">
        <f t="shared" si="3"/>
        <v>0</v>
      </c>
    </row>
    <row r="131" spans="1:54" ht="13.5" customHeight="1">
      <c r="A131" s="21" t="s">
        <v>298</v>
      </c>
      <c r="B131" s="21" t="s">
        <v>1405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3">
        <f t="shared" si="2"/>
        <v>0</v>
      </c>
      <c r="BB131" s="23">
        <f t="shared" si="3"/>
        <v>0</v>
      </c>
    </row>
    <row r="132" spans="1:54" ht="13.5" customHeight="1">
      <c r="A132" s="21" t="s">
        <v>300</v>
      </c>
      <c r="B132" s="21" t="s">
        <v>1406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3">
        <f t="shared" si="2"/>
        <v>0</v>
      </c>
      <c r="BB132" s="23">
        <f t="shared" si="3"/>
        <v>0</v>
      </c>
    </row>
    <row r="133" spans="1:54" ht="13.5" customHeight="1">
      <c r="A133" s="21" t="s">
        <v>302</v>
      </c>
      <c r="B133" s="21" t="s">
        <v>1407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3">
        <f t="shared" ref="BA133:BA196" si="4">COUNTIF(C133:AZ133,"&lt;&gt;")</f>
        <v>0</v>
      </c>
      <c r="BB133" s="23">
        <f t="shared" ref="BB133:BB196" si="5">IF(BA133=1,1,0)</f>
        <v>0</v>
      </c>
    </row>
    <row r="134" spans="1:54" ht="13.5" customHeight="1">
      <c r="A134" s="21" t="s">
        <v>304</v>
      </c>
      <c r="B134" s="21" t="s">
        <v>1408</v>
      </c>
      <c r="C134" s="22"/>
      <c r="D134" s="22"/>
      <c r="E134" s="22" t="s">
        <v>659</v>
      </c>
      <c r="F134" s="22" t="s">
        <v>659</v>
      </c>
      <c r="G134" s="22"/>
      <c r="H134" s="22"/>
      <c r="I134" s="22"/>
      <c r="J134" s="22" t="s">
        <v>662</v>
      </c>
      <c r="K134" s="22"/>
      <c r="L134" s="22" t="s">
        <v>659</v>
      </c>
      <c r="M134" s="22"/>
      <c r="N134" s="22"/>
      <c r="O134" s="22" t="s">
        <v>659</v>
      </c>
      <c r="P134" s="22" t="s">
        <v>659</v>
      </c>
      <c r="Q134" s="22" t="s">
        <v>659</v>
      </c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3">
        <f t="shared" si="4"/>
        <v>7</v>
      </c>
      <c r="BB134" s="23">
        <f t="shared" si="5"/>
        <v>0</v>
      </c>
    </row>
    <row r="135" spans="1:54" ht="13.5" customHeight="1">
      <c r="A135" s="21" t="s">
        <v>306</v>
      </c>
      <c r="B135" s="21" t="s">
        <v>1409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 t="s">
        <v>659</v>
      </c>
      <c r="M135" s="22"/>
      <c r="N135" s="22"/>
      <c r="O135" s="22" t="s">
        <v>659</v>
      </c>
      <c r="P135" s="22" t="s">
        <v>659</v>
      </c>
      <c r="Q135" s="22" t="s">
        <v>659</v>
      </c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3">
        <f t="shared" si="4"/>
        <v>4</v>
      </c>
      <c r="BB135" s="23">
        <f t="shared" si="5"/>
        <v>0</v>
      </c>
    </row>
    <row r="136" spans="1:54" ht="13.5" customHeight="1">
      <c r="A136" s="21" t="s">
        <v>308</v>
      </c>
      <c r="B136" s="21" t="s">
        <v>1410</v>
      </c>
      <c r="C136" s="22"/>
      <c r="D136" s="22"/>
      <c r="E136" s="22"/>
      <c r="F136" s="22"/>
      <c r="G136" s="22"/>
      <c r="H136" s="22"/>
      <c r="I136" s="22"/>
      <c r="J136" s="22"/>
      <c r="K136" s="22"/>
      <c r="L136" s="22" t="s">
        <v>659</v>
      </c>
      <c r="M136" s="22"/>
      <c r="N136" s="22"/>
      <c r="O136" s="22" t="s">
        <v>659</v>
      </c>
      <c r="P136" s="22" t="s">
        <v>659</v>
      </c>
      <c r="Q136" s="22" t="s">
        <v>659</v>
      </c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3">
        <f t="shared" si="4"/>
        <v>4</v>
      </c>
      <c r="BB136" s="23">
        <f t="shared" si="5"/>
        <v>0</v>
      </c>
    </row>
    <row r="137" spans="1:54" ht="13.5" customHeight="1">
      <c r="A137" s="21" t="s">
        <v>310</v>
      </c>
      <c r="B137" s="21" t="s">
        <v>1411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3">
        <f t="shared" si="4"/>
        <v>0</v>
      </c>
      <c r="BB137" s="23">
        <f t="shared" si="5"/>
        <v>0</v>
      </c>
    </row>
    <row r="138" spans="1:54" ht="13.5" customHeight="1">
      <c r="A138" s="21" t="s">
        <v>312</v>
      </c>
      <c r="B138" s="21" t="s">
        <v>1412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 t="s">
        <v>659</v>
      </c>
      <c r="M138" s="22"/>
      <c r="N138" s="22"/>
      <c r="O138" s="22" t="s">
        <v>659</v>
      </c>
      <c r="P138" s="22" t="s">
        <v>659</v>
      </c>
      <c r="Q138" s="22" t="s">
        <v>659</v>
      </c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3">
        <f t="shared" si="4"/>
        <v>4</v>
      </c>
      <c r="BB138" s="23">
        <f t="shared" si="5"/>
        <v>0</v>
      </c>
    </row>
    <row r="139" spans="1:54" ht="13.5" customHeight="1">
      <c r="A139" s="21" t="s">
        <v>314</v>
      </c>
      <c r="B139" s="21" t="s">
        <v>1413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 t="s">
        <v>659</v>
      </c>
      <c r="P139" s="22" t="s">
        <v>659</v>
      </c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3">
        <f t="shared" si="4"/>
        <v>2</v>
      </c>
      <c r="BB139" s="23">
        <f t="shared" si="5"/>
        <v>0</v>
      </c>
    </row>
    <row r="140" spans="1:54" ht="13.5" customHeight="1">
      <c r="A140" s="21" t="s">
        <v>316</v>
      </c>
      <c r="B140" s="21" t="s">
        <v>1414</v>
      </c>
      <c r="C140" s="22" t="s">
        <v>662</v>
      </c>
      <c r="D140" s="22" t="s">
        <v>659</v>
      </c>
      <c r="E140" s="22" t="s">
        <v>659</v>
      </c>
      <c r="F140" s="22" t="s">
        <v>659</v>
      </c>
      <c r="G140" s="22" t="s">
        <v>659</v>
      </c>
      <c r="H140" s="22" t="s">
        <v>662</v>
      </c>
      <c r="I140" s="22"/>
      <c r="J140" s="22" t="s">
        <v>662</v>
      </c>
      <c r="K140" s="22" t="s">
        <v>662</v>
      </c>
      <c r="L140" s="22" t="s">
        <v>659</v>
      </c>
      <c r="M140" s="22"/>
      <c r="N140" s="22"/>
      <c r="O140" s="22" t="s">
        <v>659</v>
      </c>
      <c r="P140" s="22" t="s">
        <v>659</v>
      </c>
      <c r="Q140" s="22" t="s">
        <v>659</v>
      </c>
      <c r="R140" s="22"/>
      <c r="S140" s="22"/>
      <c r="T140" s="22"/>
      <c r="U140" s="22"/>
      <c r="V140" s="22" t="s">
        <v>659</v>
      </c>
      <c r="W140" s="22" t="s">
        <v>659</v>
      </c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3">
        <f t="shared" si="4"/>
        <v>14</v>
      </c>
      <c r="BB140" s="23">
        <f t="shared" si="5"/>
        <v>0</v>
      </c>
    </row>
    <row r="141" spans="1:54" ht="13.5" customHeight="1">
      <c r="A141" s="21" t="s">
        <v>318</v>
      </c>
      <c r="B141" s="21" t="s">
        <v>1415</v>
      </c>
      <c r="C141" s="22" t="s">
        <v>662</v>
      </c>
      <c r="D141" s="22" t="s">
        <v>659</v>
      </c>
      <c r="E141" s="22" t="s">
        <v>659</v>
      </c>
      <c r="F141" s="22" t="s">
        <v>659</v>
      </c>
      <c r="G141" s="22" t="s">
        <v>659</v>
      </c>
      <c r="H141" s="22"/>
      <c r="I141" s="22"/>
      <c r="J141" s="22" t="s">
        <v>662</v>
      </c>
      <c r="K141" s="22" t="s">
        <v>662</v>
      </c>
      <c r="L141" s="22" t="s">
        <v>659</v>
      </c>
      <c r="M141" s="22"/>
      <c r="N141" s="22" t="s">
        <v>659</v>
      </c>
      <c r="O141" s="22" t="s">
        <v>659</v>
      </c>
      <c r="P141" s="22" t="s">
        <v>659</v>
      </c>
      <c r="Q141" s="22" t="s">
        <v>659</v>
      </c>
      <c r="R141" s="22"/>
      <c r="S141" s="22" t="s">
        <v>659</v>
      </c>
      <c r="T141" s="22"/>
      <c r="U141" s="22" t="s">
        <v>662</v>
      </c>
      <c r="V141" s="22" t="s">
        <v>659</v>
      </c>
      <c r="W141" s="22" t="s">
        <v>659</v>
      </c>
      <c r="X141" s="22"/>
      <c r="Y141" s="22" t="s">
        <v>662</v>
      </c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3">
        <f t="shared" si="4"/>
        <v>17</v>
      </c>
      <c r="BB141" s="23">
        <f t="shared" si="5"/>
        <v>0</v>
      </c>
    </row>
    <row r="142" spans="1:54" ht="13.5" customHeight="1">
      <c r="A142" s="21" t="s">
        <v>320</v>
      </c>
      <c r="B142" s="21" t="s">
        <v>1416</v>
      </c>
      <c r="C142" s="22" t="s">
        <v>659</v>
      </c>
      <c r="D142" s="22" t="s">
        <v>659</v>
      </c>
      <c r="E142" s="22" t="s">
        <v>659</v>
      </c>
      <c r="F142" s="22" t="s">
        <v>659</v>
      </c>
      <c r="G142" s="22"/>
      <c r="H142" s="22"/>
      <c r="I142" s="22"/>
      <c r="J142" s="22" t="s">
        <v>662</v>
      </c>
      <c r="K142" s="22" t="s">
        <v>662</v>
      </c>
      <c r="L142" s="22"/>
      <c r="M142" s="22"/>
      <c r="N142" s="22"/>
      <c r="O142" s="22" t="s">
        <v>659</v>
      </c>
      <c r="P142" s="22" t="s">
        <v>659</v>
      </c>
      <c r="Q142" s="22" t="s">
        <v>659</v>
      </c>
      <c r="R142" s="22"/>
      <c r="S142" s="22" t="s">
        <v>659</v>
      </c>
      <c r="T142" s="22"/>
      <c r="U142" s="22" t="s">
        <v>662</v>
      </c>
      <c r="V142" s="22"/>
      <c r="W142" s="22" t="s">
        <v>659</v>
      </c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3">
        <f t="shared" si="4"/>
        <v>12</v>
      </c>
      <c r="BB142" s="23">
        <f t="shared" si="5"/>
        <v>0</v>
      </c>
    </row>
    <row r="143" spans="1:54" ht="13.5" customHeight="1">
      <c r="A143" s="21" t="s">
        <v>322</v>
      </c>
      <c r="B143" s="21" t="s">
        <v>1417</v>
      </c>
      <c r="C143" s="22" t="s">
        <v>662</v>
      </c>
      <c r="D143" s="22" t="s">
        <v>659</v>
      </c>
      <c r="E143" s="22" t="s">
        <v>659</v>
      </c>
      <c r="F143" s="22" t="s">
        <v>659</v>
      </c>
      <c r="G143" s="22" t="s">
        <v>659</v>
      </c>
      <c r="H143" s="22" t="s">
        <v>662</v>
      </c>
      <c r="I143" s="22"/>
      <c r="J143" s="22" t="s">
        <v>662</v>
      </c>
      <c r="K143" s="22" t="s">
        <v>662</v>
      </c>
      <c r="L143" s="22" t="s">
        <v>659</v>
      </c>
      <c r="M143" s="22"/>
      <c r="N143" s="22"/>
      <c r="O143" s="22" t="s">
        <v>659</v>
      </c>
      <c r="P143" s="22" t="s">
        <v>659</v>
      </c>
      <c r="Q143" s="22" t="s">
        <v>659</v>
      </c>
      <c r="R143" s="22"/>
      <c r="S143" s="22" t="s">
        <v>659</v>
      </c>
      <c r="T143" s="22"/>
      <c r="U143" s="22" t="s">
        <v>662</v>
      </c>
      <c r="V143" s="22" t="s">
        <v>659</v>
      </c>
      <c r="W143" s="22" t="s">
        <v>659</v>
      </c>
      <c r="X143" s="22"/>
      <c r="Y143" s="22" t="s">
        <v>662</v>
      </c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3">
        <f t="shared" si="4"/>
        <v>17</v>
      </c>
      <c r="BB143" s="23">
        <f t="shared" si="5"/>
        <v>0</v>
      </c>
    </row>
    <row r="144" spans="1:54" ht="13.5" customHeight="1">
      <c r="A144" s="21" t="s">
        <v>324</v>
      </c>
      <c r="B144" s="21" t="s">
        <v>1418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 t="s">
        <v>659</v>
      </c>
      <c r="P144" s="22" t="s">
        <v>659</v>
      </c>
      <c r="Q144" s="22" t="s">
        <v>659</v>
      </c>
      <c r="R144" s="22"/>
      <c r="S144" s="22"/>
      <c r="T144" s="22"/>
      <c r="U144" s="22"/>
      <c r="V144" s="22" t="s">
        <v>659</v>
      </c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3">
        <f t="shared" si="4"/>
        <v>4</v>
      </c>
      <c r="BB144" s="23">
        <f t="shared" si="5"/>
        <v>0</v>
      </c>
    </row>
    <row r="145" spans="1:54" ht="13.5" customHeight="1">
      <c r="A145" s="21" t="s">
        <v>326</v>
      </c>
      <c r="B145" s="21" t="s">
        <v>1419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3">
        <f t="shared" si="4"/>
        <v>0</v>
      </c>
      <c r="BB145" s="23">
        <f t="shared" si="5"/>
        <v>0</v>
      </c>
    </row>
    <row r="146" spans="1:54" ht="13.5" customHeight="1">
      <c r="A146" s="21" t="s">
        <v>328</v>
      </c>
      <c r="B146" s="21" t="s">
        <v>1420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3">
        <f t="shared" si="4"/>
        <v>0</v>
      </c>
      <c r="BB146" s="23">
        <f t="shared" si="5"/>
        <v>0</v>
      </c>
    </row>
    <row r="147" spans="1:54" ht="13.5" customHeight="1">
      <c r="A147" s="21" t="s">
        <v>330</v>
      </c>
      <c r="B147" s="21" t="s">
        <v>1421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3">
        <f t="shared" si="4"/>
        <v>0</v>
      </c>
      <c r="BB147" s="23">
        <f t="shared" si="5"/>
        <v>0</v>
      </c>
    </row>
    <row r="148" spans="1:54" ht="13.5" customHeight="1">
      <c r="A148" s="21" t="s">
        <v>332</v>
      </c>
      <c r="B148" s="21" t="s">
        <v>1422</v>
      </c>
      <c r="C148" s="22" t="s">
        <v>662</v>
      </c>
      <c r="D148" s="22" t="s">
        <v>659</v>
      </c>
      <c r="E148" s="22" t="s">
        <v>659</v>
      </c>
      <c r="F148" s="22" t="s">
        <v>659</v>
      </c>
      <c r="G148" s="22"/>
      <c r="H148" s="22"/>
      <c r="I148" s="22"/>
      <c r="J148" s="22" t="s">
        <v>662</v>
      </c>
      <c r="K148" s="22"/>
      <c r="L148" s="22" t="s">
        <v>659</v>
      </c>
      <c r="M148" s="22"/>
      <c r="N148" s="22" t="s">
        <v>659</v>
      </c>
      <c r="O148" s="22" t="s">
        <v>659</v>
      </c>
      <c r="P148" s="22" t="s">
        <v>659</v>
      </c>
      <c r="Q148" s="22" t="s">
        <v>659</v>
      </c>
      <c r="R148" s="22"/>
      <c r="S148" s="22" t="s">
        <v>659</v>
      </c>
      <c r="T148" s="22"/>
      <c r="U148" s="22" t="s">
        <v>662</v>
      </c>
      <c r="V148" s="22" t="s">
        <v>659</v>
      </c>
      <c r="W148" s="22" t="s">
        <v>659</v>
      </c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3">
        <f t="shared" si="4"/>
        <v>14</v>
      </c>
      <c r="BB148" s="23">
        <f t="shared" si="5"/>
        <v>0</v>
      </c>
    </row>
    <row r="149" spans="1:54" ht="13.5" customHeight="1">
      <c r="A149" s="21" t="s">
        <v>334</v>
      </c>
      <c r="B149" s="21" t="s">
        <v>1423</v>
      </c>
      <c r="C149" s="22"/>
      <c r="D149" s="22"/>
      <c r="E149" s="22" t="s">
        <v>659</v>
      </c>
      <c r="F149" s="22" t="s">
        <v>659</v>
      </c>
      <c r="G149" s="22"/>
      <c r="H149" s="22"/>
      <c r="I149" s="22"/>
      <c r="J149" s="22"/>
      <c r="K149" s="22"/>
      <c r="L149" s="22" t="s">
        <v>659</v>
      </c>
      <c r="M149" s="22"/>
      <c r="N149" s="22"/>
      <c r="O149" s="22" t="s">
        <v>659</v>
      </c>
      <c r="P149" s="22" t="s">
        <v>659</v>
      </c>
      <c r="Q149" s="22" t="s">
        <v>659</v>
      </c>
      <c r="R149" s="22"/>
      <c r="S149" s="22"/>
      <c r="T149" s="22"/>
      <c r="U149" s="22" t="s">
        <v>662</v>
      </c>
      <c r="V149" s="22"/>
      <c r="W149" s="22" t="s">
        <v>659</v>
      </c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3">
        <f t="shared" si="4"/>
        <v>8</v>
      </c>
      <c r="BB149" s="23">
        <f t="shared" si="5"/>
        <v>0</v>
      </c>
    </row>
    <row r="150" spans="1:54" ht="13.5" customHeight="1">
      <c r="A150" s="21" t="s">
        <v>336</v>
      </c>
      <c r="B150" s="21" t="s">
        <v>1424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3">
        <f t="shared" si="4"/>
        <v>0</v>
      </c>
      <c r="BB150" s="23">
        <f t="shared" si="5"/>
        <v>0</v>
      </c>
    </row>
    <row r="151" spans="1:54" ht="13.5" customHeight="1">
      <c r="A151" s="21" t="s">
        <v>338</v>
      </c>
      <c r="B151" s="21" t="s">
        <v>1425</v>
      </c>
      <c r="C151" s="22" t="s">
        <v>662</v>
      </c>
      <c r="D151" s="22" t="s">
        <v>659</v>
      </c>
      <c r="E151" s="22"/>
      <c r="F151" s="22"/>
      <c r="G151" s="22"/>
      <c r="H151" s="22"/>
      <c r="I151" s="22"/>
      <c r="J151" s="22" t="s">
        <v>662</v>
      </c>
      <c r="K151" s="22"/>
      <c r="L151" s="22" t="s">
        <v>659</v>
      </c>
      <c r="M151" s="22"/>
      <c r="N151" s="22"/>
      <c r="O151" s="22" t="s">
        <v>659</v>
      </c>
      <c r="P151" s="22" t="s">
        <v>659</v>
      </c>
      <c r="Q151" s="22" t="s">
        <v>659</v>
      </c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3">
        <f t="shared" si="4"/>
        <v>7</v>
      </c>
      <c r="BB151" s="23">
        <f t="shared" si="5"/>
        <v>0</v>
      </c>
    </row>
    <row r="152" spans="1:54" ht="13.5" customHeight="1">
      <c r="A152" s="21" t="s">
        <v>340</v>
      </c>
      <c r="B152" s="21" t="s">
        <v>1426</v>
      </c>
      <c r="C152" s="22"/>
      <c r="D152" s="22"/>
      <c r="E152" s="22" t="s">
        <v>659</v>
      </c>
      <c r="F152" s="22"/>
      <c r="G152" s="22"/>
      <c r="H152" s="22"/>
      <c r="I152" s="22"/>
      <c r="J152" s="22" t="s">
        <v>662</v>
      </c>
      <c r="K152" s="22"/>
      <c r="L152" s="22" t="s">
        <v>659</v>
      </c>
      <c r="M152" s="22"/>
      <c r="N152" s="22"/>
      <c r="O152" s="22" t="s">
        <v>659</v>
      </c>
      <c r="P152" s="22" t="s">
        <v>659</v>
      </c>
      <c r="Q152" s="22" t="s">
        <v>659</v>
      </c>
      <c r="R152" s="22"/>
      <c r="S152" s="22"/>
      <c r="T152" s="22"/>
      <c r="U152" s="22" t="s">
        <v>662</v>
      </c>
      <c r="V152" s="22"/>
      <c r="W152" s="22" t="s">
        <v>659</v>
      </c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3">
        <f t="shared" si="4"/>
        <v>8</v>
      </c>
      <c r="BB152" s="23">
        <f t="shared" si="5"/>
        <v>0</v>
      </c>
    </row>
    <row r="153" spans="1:54" ht="13.5" customHeight="1">
      <c r="A153" s="21" t="s">
        <v>342</v>
      </c>
      <c r="B153" s="21" t="s">
        <v>1427</v>
      </c>
      <c r="C153" s="22"/>
      <c r="D153" s="22"/>
      <c r="E153" s="22"/>
      <c r="F153" s="22"/>
      <c r="G153" s="22"/>
      <c r="H153" s="22"/>
      <c r="I153" s="22"/>
      <c r="J153" s="22" t="s">
        <v>662</v>
      </c>
      <c r="K153" s="22"/>
      <c r="L153" s="22" t="s">
        <v>659</v>
      </c>
      <c r="M153" s="22"/>
      <c r="N153" s="22"/>
      <c r="O153" s="22" t="s">
        <v>659</v>
      </c>
      <c r="P153" s="22" t="s">
        <v>659</v>
      </c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3">
        <f t="shared" si="4"/>
        <v>4</v>
      </c>
      <c r="BB153" s="23">
        <f t="shared" si="5"/>
        <v>0</v>
      </c>
    </row>
    <row r="154" spans="1:54" ht="13.5" customHeight="1">
      <c r="A154" s="21" t="s">
        <v>344</v>
      </c>
      <c r="B154" s="21" t="s">
        <v>1428</v>
      </c>
      <c r="C154" s="22"/>
      <c r="D154" s="22"/>
      <c r="E154" s="22"/>
      <c r="F154" s="22"/>
      <c r="G154" s="22"/>
      <c r="H154" s="22"/>
      <c r="I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3">
        <f t="shared" si="4"/>
        <v>0</v>
      </c>
      <c r="BB154" s="23">
        <f t="shared" si="5"/>
        <v>0</v>
      </c>
    </row>
    <row r="155" spans="1:54" ht="13.5" customHeight="1">
      <c r="A155" s="21" t="s">
        <v>346</v>
      </c>
      <c r="B155" s="21" t="s">
        <v>1429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3">
        <f t="shared" si="4"/>
        <v>0</v>
      </c>
      <c r="BB155" s="23">
        <f t="shared" si="5"/>
        <v>0</v>
      </c>
    </row>
    <row r="156" spans="1:54" ht="13.5" customHeight="1">
      <c r="A156" s="21" t="s">
        <v>348</v>
      </c>
      <c r="B156" s="21" t="s">
        <v>1430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3">
        <f t="shared" si="4"/>
        <v>0</v>
      </c>
      <c r="BB156" s="23">
        <f t="shared" si="5"/>
        <v>0</v>
      </c>
    </row>
    <row r="157" spans="1:54" ht="13.5" customHeight="1">
      <c r="A157" s="21" t="s">
        <v>350</v>
      </c>
      <c r="B157" s="21" t="s">
        <v>1431</v>
      </c>
      <c r="C157" s="22" t="s">
        <v>659</v>
      </c>
      <c r="D157" s="22"/>
      <c r="E157" s="22" t="s">
        <v>659</v>
      </c>
      <c r="F157" s="22" t="s">
        <v>659</v>
      </c>
      <c r="G157" s="22"/>
      <c r="H157" s="22"/>
      <c r="I157" s="22"/>
      <c r="J157" s="22" t="s">
        <v>662</v>
      </c>
      <c r="K157" s="22"/>
      <c r="L157" s="22" t="s">
        <v>659</v>
      </c>
      <c r="M157" s="22"/>
      <c r="N157" s="22"/>
      <c r="O157" s="22" t="s">
        <v>659</v>
      </c>
      <c r="P157" s="22" t="s">
        <v>659</v>
      </c>
      <c r="Q157" s="22" t="s">
        <v>659</v>
      </c>
      <c r="R157" s="22"/>
      <c r="S157" s="22"/>
      <c r="T157" s="22"/>
      <c r="U157" s="22" t="s">
        <v>662</v>
      </c>
      <c r="V157" s="22"/>
      <c r="W157" s="22" t="s">
        <v>659</v>
      </c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3">
        <f t="shared" si="4"/>
        <v>10</v>
      </c>
      <c r="BB157" s="23">
        <f t="shared" si="5"/>
        <v>0</v>
      </c>
    </row>
    <row r="158" spans="1:54" ht="13.5" customHeight="1">
      <c r="A158" s="21" t="s">
        <v>352</v>
      </c>
      <c r="B158" s="21" t="s">
        <v>1432</v>
      </c>
      <c r="C158" s="22" t="s">
        <v>659</v>
      </c>
      <c r="D158" s="22" t="s">
        <v>659</v>
      </c>
      <c r="E158" s="22" t="s">
        <v>659</v>
      </c>
      <c r="F158" s="22"/>
      <c r="G158" s="22"/>
      <c r="H158" s="22"/>
      <c r="I158" s="22"/>
      <c r="J158" s="22"/>
      <c r="K158" s="22"/>
      <c r="L158" s="22" t="s">
        <v>659</v>
      </c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3">
        <f t="shared" si="4"/>
        <v>4</v>
      </c>
      <c r="BB158" s="23">
        <f t="shared" si="5"/>
        <v>0</v>
      </c>
    </row>
    <row r="159" spans="1:54" ht="13.5" customHeight="1">
      <c r="A159" s="21" t="s">
        <v>354</v>
      </c>
      <c r="B159" s="21" t="s">
        <v>1433</v>
      </c>
      <c r="C159" s="22"/>
      <c r="D159" s="22" t="s">
        <v>659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 t="s">
        <v>659</v>
      </c>
      <c r="P159" s="22" t="s">
        <v>659</v>
      </c>
      <c r="Q159" s="22" t="s">
        <v>659</v>
      </c>
      <c r="R159" s="22"/>
      <c r="S159" s="22"/>
      <c r="T159" s="22"/>
      <c r="U159" s="22" t="s">
        <v>662</v>
      </c>
      <c r="V159" s="22" t="s">
        <v>659</v>
      </c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3">
        <f t="shared" si="4"/>
        <v>6</v>
      </c>
      <c r="BB159" s="23">
        <f t="shared" si="5"/>
        <v>0</v>
      </c>
    </row>
    <row r="160" spans="1:54" ht="13.5" customHeight="1">
      <c r="A160" s="21" t="s">
        <v>356</v>
      </c>
      <c r="B160" s="21" t="s">
        <v>1434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3">
        <f t="shared" si="4"/>
        <v>0</v>
      </c>
      <c r="BB160" s="23">
        <f t="shared" si="5"/>
        <v>0</v>
      </c>
    </row>
    <row r="161" spans="1:54" ht="13.5" customHeight="1">
      <c r="A161" s="21" t="s">
        <v>358</v>
      </c>
      <c r="B161" s="21" t="s">
        <v>1435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3">
        <f t="shared" si="4"/>
        <v>0</v>
      </c>
      <c r="BB161" s="23">
        <f t="shared" si="5"/>
        <v>0</v>
      </c>
    </row>
    <row r="162" spans="1:54" ht="13.5" customHeight="1">
      <c r="A162" s="21" t="s">
        <v>360</v>
      </c>
      <c r="B162" s="21" t="s">
        <v>1436</v>
      </c>
      <c r="C162" s="22" t="s">
        <v>662</v>
      </c>
      <c r="D162" s="22" t="s">
        <v>659</v>
      </c>
      <c r="E162" s="22" t="s">
        <v>659</v>
      </c>
      <c r="F162" s="22" t="s">
        <v>659</v>
      </c>
      <c r="G162" s="22" t="s">
        <v>662</v>
      </c>
      <c r="H162" s="22" t="s">
        <v>662</v>
      </c>
      <c r="I162" s="22"/>
      <c r="J162" s="22" t="s">
        <v>662</v>
      </c>
      <c r="K162" s="22"/>
      <c r="L162" s="22"/>
      <c r="M162" s="22"/>
      <c r="N162" s="22" t="s">
        <v>659</v>
      </c>
      <c r="O162" s="22"/>
      <c r="P162" s="22"/>
      <c r="Q162" s="22"/>
      <c r="R162" s="22"/>
      <c r="S162" s="22" t="s">
        <v>659</v>
      </c>
      <c r="T162" s="22"/>
      <c r="U162" s="22" t="s">
        <v>662</v>
      </c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3">
        <f t="shared" si="4"/>
        <v>10</v>
      </c>
      <c r="BB162" s="23">
        <f t="shared" si="5"/>
        <v>0</v>
      </c>
    </row>
    <row r="163" spans="1:54" ht="13.5" customHeight="1">
      <c r="A163" s="21" t="s">
        <v>362</v>
      </c>
      <c r="B163" s="21" t="s">
        <v>1437</v>
      </c>
      <c r="C163" s="22" t="s">
        <v>662</v>
      </c>
      <c r="D163" s="22" t="s">
        <v>659</v>
      </c>
      <c r="E163" s="22"/>
      <c r="F163" s="22"/>
      <c r="G163" s="22" t="s">
        <v>659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 t="s">
        <v>659</v>
      </c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3">
        <f t="shared" si="4"/>
        <v>4</v>
      </c>
      <c r="BB163" s="23">
        <f t="shared" si="5"/>
        <v>0</v>
      </c>
    </row>
    <row r="164" spans="1:54" ht="13.5" customHeight="1">
      <c r="A164" s="21" t="s">
        <v>364</v>
      </c>
      <c r="B164" s="21" t="s">
        <v>1438</v>
      </c>
      <c r="C164" s="22" t="s">
        <v>662</v>
      </c>
      <c r="D164" s="22" t="s">
        <v>659</v>
      </c>
      <c r="E164" s="22" t="s">
        <v>659</v>
      </c>
      <c r="F164" s="22" t="s">
        <v>659</v>
      </c>
      <c r="G164" s="22" t="s">
        <v>659</v>
      </c>
      <c r="H164" s="22" t="s">
        <v>662</v>
      </c>
      <c r="I164" s="22"/>
      <c r="J164" s="22" t="s">
        <v>662</v>
      </c>
      <c r="K164" s="22" t="s">
        <v>662</v>
      </c>
      <c r="L164" s="22" t="s">
        <v>659</v>
      </c>
      <c r="M164" s="22"/>
      <c r="N164" s="22" t="s">
        <v>659</v>
      </c>
      <c r="O164" s="22"/>
      <c r="P164" s="22"/>
      <c r="Q164" s="22"/>
      <c r="R164" s="22"/>
      <c r="S164" s="22" t="s">
        <v>659</v>
      </c>
      <c r="T164" s="22"/>
      <c r="U164" s="22" t="s">
        <v>662</v>
      </c>
      <c r="V164" s="22" t="s">
        <v>659</v>
      </c>
      <c r="W164" s="22" t="s">
        <v>659</v>
      </c>
      <c r="X164" s="22"/>
      <c r="Y164" s="22" t="s">
        <v>662</v>
      </c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3">
        <f t="shared" si="4"/>
        <v>15</v>
      </c>
      <c r="BB164" s="23">
        <f t="shared" si="5"/>
        <v>0</v>
      </c>
    </row>
    <row r="165" spans="1:54" ht="13.5" customHeight="1">
      <c r="A165" s="21" t="s">
        <v>366</v>
      </c>
      <c r="B165" s="21" t="s">
        <v>1439</v>
      </c>
      <c r="C165" s="22" t="s">
        <v>659</v>
      </c>
      <c r="D165" s="22" t="s">
        <v>659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3">
        <f t="shared" si="4"/>
        <v>2</v>
      </c>
      <c r="BB165" s="23">
        <f t="shared" si="5"/>
        <v>0</v>
      </c>
    </row>
    <row r="166" spans="1:54" ht="13.5" customHeight="1">
      <c r="A166" s="21" t="s">
        <v>368</v>
      </c>
      <c r="B166" s="21" t="s">
        <v>1440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3">
        <f t="shared" si="4"/>
        <v>0</v>
      </c>
      <c r="BB166" s="23">
        <f t="shared" si="5"/>
        <v>0</v>
      </c>
    </row>
    <row r="167" spans="1:54" ht="13.5" customHeight="1">
      <c r="A167" s="21" t="s">
        <v>370</v>
      </c>
      <c r="B167" s="21" t="s">
        <v>1441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3">
        <f t="shared" si="4"/>
        <v>0</v>
      </c>
      <c r="BB167" s="23">
        <f t="shared" si="5"/>
        <v>0</v>
      </c>
    </row>
    <row r="168" spans="1:54" ht="13.5" customHeight="1">
      <c r="A168" s="21" t="s">
        <v>372</v>
      </c>
      <c r="B168" s="21" t="s">
        <v>1442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3">
        <f t="shared" si="4"/>
        <v>0</v>
      </c>
      <c r="BB168" s="23">
        <f t="shared" si="5"/>
        <v>0</v>
      </c>
    </row>
    <row r="169" spans="1:54" ht="13.5" customHeight="1">
      <c r="A169" s="21" t="s">
        <v>374</v>
      </c>
      <c r="B169" s="21" t="s">
        <v>1443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3">
        <f t="shared" si="4"/>
        <v>0</v>
      </c>
      <c r="BB169" s="23">
        <f t="shared" si="5"/>
        <v>0</v>
      </c>
    </row>
    <row r="170" spans="1:54" ht="13.5" customHeight="1">
      <c r="A170" s="21" t="s">
        <v>376</v>
      </c>
      <c r="B170" s="21" t="s">
        <v>1444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3">
        <f t="shared" si="4"/>
        <v>0</v>
      </c>
      <c r="BB170" s="23">
        <f t="shared" si="5"/>
        <v>0</v>
      </c>
    </row>
    <row r="171" spans="1:54" ht="13.5" customHeight="1">
      <c r="A171" s="21" t="s">
        <v>378</v>
      </c>
      <c r="B171" s="21" t="s">
        <v>1445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3">
        <f t="shared" si="4"/>
        <v>0</v>
      </c>
      <c r="BB171" s="23">
        <f t="shared" si="5"/>
        <v>0</v>
      </c>
    </row>
    <row r="172" spans="1:54" ht="13.5" customHeight="1">
      <c r="A172" s="21" t="s">
        <v>380</v>
      </c>
      <c r="B172" s="21" t="s">
        <v>1446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 t="s">
        <v>659</v>
      </c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3">
        <f t="shared" si="4"/>
        <v>1</v>
      </c>
      <c r="BB172" s="23">
        <f t="shared" si="5"/>
        <v>1</v>
      </c>
    </row>
    <row r="173" spans="1:54" ht="13.5" customHeight="1">
      <c r="A173" s="21" t="s">
        <v>382</v>
      </c>
      <c r="B173" s="21" t="s">
        <v>1447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3">
        <f t="shared" si="4"/>
        <v>0</v>
      </c>
      <c r="BB173" s="23">
        <f t="shared" si="5"/>
        <v>0</v>
      </c>
    </row>
    <row r="174" spans="1:54" ht="13.5" customHeight="1">
      <c r="A174" s="21" t="s">
        <v>383</v>
      </c>
      <c r="B174" s="21" t="s">
        <v>1448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3">
        <f t="shared" si="4"/>
        <v>0</v>
      </c>
      <c r="BB174" s="23">
        <f t="shared" si="5"/>
        <v>0</v>
      </c>
    </row>
    <row r="175" spans="1:54" ht="13.5" customHeight="1">
      <c r="A175" s="21" t="s">
        <v>384</v>
      </c>
      <c r="B175" s="21" t="s">
        <v>1449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3">
        <f t="shared" si="4"/>
        <v>0</v>
      </c>
      <c r="BB175" s="23">
        <f t="shared" si="5"/>
        <v>0</v>
      </c>
    </row>
    <row r="176" spans="1:54" ht="13.5" customHeight="1">
      <c r="A176" s="21" t="s">
        <v>386</v>
      </c>
      <c r="B176" s="21" t="s">
        <v>1450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3">
        <f t="shared" si="4"/>
        <v>0</v>
      </c>
      <c r="BB176" s="23">
        <f t="shared" si="5"/>
        <v>0</v>
      </c>
    </row>
    <row r="177" spans="1:54" ht="13.5" customHeight="1">
      <c r="A177" s="21" t="s">
        <v>388</v>
      </c>
      <c r="B177" s="21" t="s">
        <v>1451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 t="s">
        <v>659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3">
        <f t="shared" si="4"/>
        <v>1</v>
      </c>
      <c r="BB177" s="23">
        <f t="shared" si="5"/>
        <v>1</v>
      </c>
    </row>
    <row r="178" spans="1:54" ht="13.5" customHeight="1">
      <c r="A178" s="21" t="s">
        <v>390</v>
      </c>
      <c r="B178" s="21" t="s">
        <v>1452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3">
        <f t="shared" si="4"/>
        <v>0</v>
      </c>
      <c r="BB178" s="23">
        <f t="shared" si="5"/>
        <v>0</v>
      </c>
    </row>
    <row r="179" spans="1:54" ht="13.5" customHeight="1">
      <c r="A179" s="21" t="s">
        <v>392</v>
      </c>
      <c r="B179" s="21" t="s">
        <v>1453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 t="s">
        <v>659</v>
      </c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3">
        <f t="shared" si="4"/>
        <v>1</v>
      </c>
      <c r="BB179" s="23">
        <f t="shared" si="5"/>
        <v>1</v>
      </c>
    </row>
    <row r="180" spans="1:54" ht="13.5" customHeight="1">
      <c r="A180" s="21" t="s">
        <v>394</v>
      </c>
      <c r="B180" s="21" t="s">
        <v>1454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 t="s">
        <v>659</v>
      </c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3">
        <f t="shared" si="4"/>
        <v>1</v>
      </c>
      <c r="BB180" s="23">
        <f t="shared" si="5"/>
        <v>1</v>
      </c>
    </row>
    <row r="181" spans="1:54" ht="13.5" customHeight="1">
      <c r="A181" s="21" t="s">
        <v>396</v>
      </c>
      <c r="B181" s="21" t="s">
        <v>1455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3">
        <f t="shared" si="4"/>
        <v>0</v>
      </c>
      <c r="BB181" s="23">
        <f t="shared" si="5"/>
        <v>0</v>
      </c>
    </row>
    <row r="182" spans="1:54" ht="13.5" customHeight="1">
      <c r="A182" s="21" t="s">
        <v>398</v>
      </c>
      <c r="B182" s="21" t="s">
        <v>1456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 t="s">
        <v>659</v>
      </c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3">
        <f t="shared" si="4"/>
        <v>1</v>
      </c>
      <c r="BB182" s="23">
        <f t="shared" si="5"/>
        <v>1</v>
      </c>
    </row>
    <row r="183" spans="1:54" ht="13.5" customHeight="1">
      <c r="A183" s="21" t="s">
        <v>400</v>
      </c>
      <c r="B183" s="21" t="s">
        <v>1457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3">
        <f t="shared" si="4"/>
        <v>0</v>
      </c>
      <c r="BB183" s="23">
        <f t="shared" si="5"/>
        <v>0</v>
      </c>
    </row>
    <row r="184" spans="1:54" ht="13.5" customHeight="1">
      <c r="A184" s="21" t="s">
        <v>402</v>
      </c>
      <c r="B184" s="21" t="s">
        <v>1458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 t="s">
        <v>659</v>
      </c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3">
        <f t="shared" si="4"/>
        <v>1</v>
      </c>
      <c r="BB184" s="23">
        <f t="shared" si="5"/>
        <v>1</v>
      </c>
    </row>
    <row r="185" spans="1:54" ht="13.5" customHeight="1">
      <c r="A185" s="21" t="s">
        <v>403</v>
      </c>
      <c r="B185" s="21" t="s">
        <v>1459</v>
      </c>
      <c r="C185" s="22"/>
      <c r="D185" s="22"/>
      <c r="E185" s="22"/>
      <c r="F185" s="22"/>
      <c r="G185" s="22" t="s">
        <v>659</v>
      </c>
      <c r="H185" s="22"/>
      <c r="I185" s="22"/>
      <c r="J185" s="22"/>
      <c r="K185" s="22" t="s">
        <v>662</v>
      </c>
      <c r="L185" s="22"/>
      <c r="M185" s="22"/>
      <c r="N185" s="22" t="s">
        <v>659</v>
      </c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3">
        <f t="shared" si="4"/>
        <v>3</v>
      </c>
      <c r="BB185" s="23">
        <f t="shared" si="5"/>
        <v>0</v>
      </c>
    </row>
    <row r="186" spans="1:54" ht="13.5" customHeight="1">
      <c r="A186" s="21" t="s">
        <v>405</v>
      </c>
      <c r="B186" s="21" t="s">
        <v>1460</v>
      </c>
      <c r="C186" s="22" t="s">
        <v>659</v>
      </c>
      <c r="D186" s="22" t="s">
        <v>659</v>
      </c>
      <c r="E186" s="22"/>
      <c r="F186" s="22"/>
      <c r="G186" s="22"/>
      <c r="H186" s="22"/>
      <c r="I186" s="22"/>
      <c r="J186" s="22"/>
      <c r="K186" s="22" t="s">
        <v>662</v>
      </c>
      <c r="L186" s="22"/>
      <c r="M186" s="22"/>
      <c r="N186" s="22"/>
      <c r="O186" s="22"/>
      <c r="P186" s="22"/>
      <c r="Q186" s="22"/>
      <c r="R186" s="22"/>
      <c r="S186" s="22" t="s">
        <v>659</v>
      </c>
      <c r="T186" s="22"/>
      <c r="U186" s="22"/>
      <c r="V186" s="22"/>
      <c r="W186" s="22" t="s">
        <v>659</v>
      </c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3">
        <f t="shared" si="4"/>
        <v>5</v>
      </c>
      <c r="BB186" s="23">
        <f t="shared" si="5"/>
        <v>0</v>
      </c>
    </row>
    <row r="187" spans="1:54" ht="13.5" customHeight="1">
      <c r="A187" s="21" t="s">
        <v>407</v>
      </c>
      <c r="B187" s="21" t="s">
        <v>1461</v>
      </c>
      <c r="C187" s="22" t="s">
        <v>659</v>
      </c>
      <c r="D187" s="22" t="s">
        <v>659</v>
      </c>
      <c r="E187" s="22" t="s">
        <v>659</v>
      </c>
      <c r="F187" s="22" t="s">
        <v>659</v>
      </c>
      <c r="G187" s="22" t="s">
        <v>659</v>
      </c>
      <c r="H187" s="22" t="s">
        <v>662</v>
      </c>
      <c r="I187" s="22"/>
      <c r="J187" s="22"/>
      <c r="K187" s="22" t="s">
        <v>662</v>
      </c>
      <c r="L187" s="22"/>
      <c r="M187" s="22"/>
      <c r="N187" s="22" t="s">
        <v>659</v>
      </c>
      <c r="O187" s="22"/>
      <c r="P187" s="22"/>
      <c r="Q187" s="22"/>
      <c r="R187" s="22"/>
      <c r="S187" s="22" t="s">
        <v>659</v>
      </c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3">
        <f t="shared" si="4"/>
        <v>9</v>
      </c>
      <c r="BB187" s="23">
        <f t="shared" si="5"/>
        <v>0</v>
      </c>
    </row>
    <row r="188" spans="1:54" ht="13.5" customHeight="1">
      <c r="A188" s="21" t="s">
        <v>409</v>
      </c>
      <c r="B188" s="21" t="s">
        <v>1462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3">
        <f t="shared" si="4"/>
        <v>0</v>
      </c>
      <c r="BB188" s="23">
        <f t="shared" si="5"/>
        <v>0</v>
      </c>
    </row>
    <row r="189" spans="1:54" ht="13.5" customHeight="1">
      <c r="A189" s="21" t="s">
        <v>410</v>
      </c>
      <c r="B189" s="21" t="s">
        <v>1463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 t="s">
        <v>659</v>
      </c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3">
        <f t="shared" si="4"/>
        <v>1</v>
      </c>
      <c r="BB189" s="23">
        <f t="shared" si="5"/>
        <v>1</v>
      </c>
    </row>
    <row r="190" spans="1:54" ht="13.5" customHeight="1">
      <c r="A190" s="21" t="s">
        <v>412</v>
      </c>
      <c r="B190" s="21" t="s">
        <v>1464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3">
        <f t="shared" si="4"/>
        <v>0</v>
      </c>
      <c r="BB190" s="23">
        <f t="shared" si="5"/>
        <v>0</v>
      </c>
    </row>
    <row r="191" spans="1:54" ht="13.5" customHeight="1">
      <c r="A191" s="21" t="s">
        <v>414</v>
      </c>
      <c r="B191" s="21" t="s">
        <v>1465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3">
        <f t="shared" si="4"/>
        <v>0</v>
      </c>
      <c r="BB191" s="23">
        <f t="shared" si="5"/>
        <v>0</v>
      </c>
    </row>
    <row r="192" spans="1:54" ht="13.5" customHeight="1">
      <c r="A192" s="21" t="s">
        <v>416</v>
      </c>
      <c r="B192" s="21" t="s">
        <v>1466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3">
        <f t="shared" si="4"/>
        <v>0</v>
      </c>
      <c r="BB192" s="23">
        <f t="shared" si="5"/>
        <v>0</v>
      </c>
    </row>
    <row r="193" spans="1:54" ht="13.5" customHeight="1">
      <c r="A193" s="21" t="s">
        <v>418</v>
      </c>
      <c r="B193" s="21" t="s">
        <v>1467</v>
      </c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3">
        <f t="shared" si="4"/>
        <v>0</v>
      </c>
      <c r="BB193" s="23">
        <f t="shared" si="5"/>
        <v>0</v>
      </c>
    </row>
    <row r="194" spans="1:54" ht="13.5" customHeight="1">
      <c r="A194" s="21" t="s">
        <v>420</v>
      </c>
      <c r="B194" s="21" t="s">
        <v>1468</v>
      </c>
      <c r="C194" s="22" t="s">
        <v>662</v>
      </c>
      <c r="D194" s="22" t="s">
        <v>659</v>
      </c>
      <c r="E194" s="22" t="s">
        <v>659</v>
      </c>
      <c r="F194" s="22" t="s">
        <v>659</v>
      </c>
      <c r="G194" s="22"/>
      <c r="H194" s="22"/>
      <c r="I194" s="22"/>
      <c r="J194" s="22" t="s">
        <v>662</v>
      </c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 t="s">
        <v>659</v>
      </c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3">
        <f t="shared" si="4"/>
        <v>6</v>
      </c>
      <c r="BB194" s="23">
        <f t="shared" si="5"/>
        <v>0</v>
      </c>
    </row>
    <row r="195" spans="1:54" ht="13.5" customHeight="1">
      <c r="A195" s="21" t="s">
        <v>422</v>
      </c>
      <c r="B195" s="21" t="s">
        <v>1469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3">
        <f t="shared" si="4"/>
        <v>0</v>
      </c>
      <c r="BB195" s="23">
        <f t="shared" si="5"/>
        <v>0</v>
      </c>
    </row>
    <row r="196" spans="1:54" ht="13.5" customHeight="1">
      <c r="A196" s="21" t="s">
        <v>424</v>
      </c>
      <c r="B196" s="21" t="s">
        <v>1470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3">
        <f t="shared" si="4"/>
        <v>0</v>
      </c>
      <c r="BB196" s="23">
        <f t="shared" si="5"/>
        <v>0</v>
      </c>
    </row>
    <row r="197" spans="1:54" ht="13.5" customHeight="1">
      <c r="A197" s="21" t="s">
        <v>426</v>
      </c>
      <c r="B197" s="21" t="s">
        <v>1471</v>
      </c>
      <c r="C197" s="22" t="s">
        <v>662</v>
      </c>
      <c r="D197" s="22" t="s">
        <v>659</v>
      </c>
      <c r="E197" s="22" t="s">
        <v>659</v>
      </c>
      <c r="F197" s="22" t="s">
        <v>659</v>
      </c>
      <c r="G197" s="22" t="s">
        <v>659</v>
      </c>
      <c r="H197" s="22" t="s">
        <v>662</v>
      </c>
      <c r="I197" s="22"/>
      <c r="J197" s="22" t="s">
        <v>662</v>
      </c>
      <c r="K197" s="22"/>
      <c r="L197" s="22" t="s">
        <v>659</v>
      </c>
      <c r="M197" s="22"/>
      <c r="N197" s="22" t="s">
        <v>659</v>
      </c>
      <c r="O197" s="22" t="s">
        <v>659</v>
      </c>
      <c r="P197" s="22" t="s">
        <v>659</v>
      </c>
      <c r="Q197" s="22" t="s">
        <v>659</v>
      </c>
      <c r="R197" s="22"/>
      <c r="S197" s="22" t="s">
        <v>659</v>
      </c>
      <c r="T197" s="22"/>
      <c r="U197" s="22" t="s">
        <v>662</v>
      </c>
      <c r="V197" s="22" t="s">
        <v>659</v>
      </c>
      <c r="W197" s="22" t="s">
        <v>659</v>
      </c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3">
        <f t="shared" ref="BA197:BA260" si="6">COUNTIF(C197:AZ197,"&lt;&gt;")</f>
        <v>16</v>
      </c>
      <c r="BB197" s="23">
        <f t="shared" ref="BB197:BB260" si="7">IF(BA197=1,1,0)</f>
        <v>0</v>
      </c>
    </row>
    <row r="198" spans="1:54" ht="13.5" customHeight="1">
      <c r="A198" s="21" t="s">
        <v>428</v>
      </c>
      <c r="B198" s="21" t="s">
        <v>1472</v>
      </c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 t="s">
        <v>659</v>
      </c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3">
        <f t="shared" si="6"/>
        <v>1</v>
      </c>
      <c r="BB198" s="23">
        <f t="shared" si="7"/>
        <v>1</v>
      </c>
    </row>
    <row r="199" spans="1:54" ht="13.5" customHeight="1">
      <c r="A199" s="21" t="s">
        <v>430</v>
      </c>
      <c r="B199" s="21" t="s">
        <v>1473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3">
        <f t="shared" si="6"/>
        <v>0</v>
      </c>
      <c r="BB199" s="23">
        <f t="shared" si="7"/>
        <v>0</v>
      </c>
    </row>
    <row r="200" spans="1:54" ht="13.5" customHeight="1">
      <c r="A200" s="21" t="s">
        <v>432</v>
      </c>
      <c r="B200" s="21" t="s">
        <v>1474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3">
        <f t="shared" si="6"/>
        <v>0</v>
      </c>
      <c r="BB200" s="23">
        <f t="shared" si="7"/>
        <v>0</v>
      </c>
    </row>
    <row r="201" spans="1:54" ht="13.5" customHeight="1">
      <c r="A201" s="21" t="s">
        <v>434</v>
      </c>
      <c r="B201" s="21" t="s">
        <v>1475</v>
      </c>
      <c r="C201" s="22"/>
      <c r="D201" s="22"/>
      <c r="E201" s="22" t="s">
        <v>659</v>
      </c>
      <c r="F201" s="22"/>
      <c r="G201" s="22" t="s">
        <v>659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 t="s">
        <v>659</v>
      </c>
      <c r="T201" s="22"/>
      <c r="U201" s="22"/>
      <c r="V201" s="22" t="s">
        <v>659</v>
      </c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3">
        <f t="shared" si="6"/>
        <v>4</v>
      </c>
      <c r="BB201" s="23">
        <f t="shared" si="7"/>
        <v>0</v>
      </c>
    </row>
    <row r="202" spans="1:54" ht="13.5" customHeight="1">
      <c r="A202" s="21" t="s">
        <v>436</v>
      </c>
      <c r="B202" s="21" t="s">
        <v>1476</v>
      </c>
      <c r="C202" s="22" t="s">
        <v>662</v>
      </c>
      <c r="D202" s="22" t="s">
        <v>659</v>
      </c>
      <c r="E202" s="22" t="s">
        <v>659</v>
      </c>
      <c r="F202" s="22" t="s">
        <v>659</v>
      </c>
      <c r="G202" s="22" t="s">
        <v>659</v>
      </c>
      <c r="H202" s="22" t="s">
        <v>662</v>
      </c>
      <c r="I202" s="22"/>
      <c r="J202" s="22" t="s">
        <v>662</v>
      </c>
      <c r="K202" s="22"/>
      <c r="L202" s="22" t="s">
        <v>659</v>
      </c>
      <c r="M202" s="22" t="s">
        <v>662</v>
      </c>
      <c r="N202" s="22"/>
      <c r="O202" s="22" t="s">
        <v>659</v>
      </c>
      <c r="P202" s="22" t="s">
        <v>659</v>
      </c>
      <c r="Q202" s="22" t="s">
        <v>659</v>
      </c>
      <c r="R202" s="22"/>
      <c r="S202" s="22" t="s">
        <v>659</v>
      </c>
      <c r="T202" s="22"/>
      <c r="U202" s="22"/>
      <c r="V202" s="22" t="s">
        <v>659</v>
      </c>
      <c r="W202" s="22" t="s">
        <v>659</v>
      </c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3">
        <f t="shared" si="6"/>
        <v>15</v>
      </c>
      <c r="BB202" s="23">
        <f t="shared" si="7"/>
        <v>0</v>
      </c>
    </row>
    <row r="203" spans="1:54" ht="13.5" customHeight="1">
      <c r="A203" s="21" t="s">
        <v>438</v>
      </c>
      <c r="B203" s="21" t="s">
        <v>1477</v>
      </c>
      <c r="C203" s="22" t="s">
        <v>659</v>
      </c>
      <c r="D203" s="22" t="s">
        <v>659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3">
        <f t="shared" si="6"/>
        <v>2</v>
      </c>
      <c r="BB203" s="23">
        <f t="shared" si="7"/>
        <v>0</v>
      </c>
    </row>
    <row r="204" spans="1:54" ht="13.5" customHeight="1">
      <c r="A204" s="21" t="s">
        <v>440</v>
      </c>
      <c r="B204" s="21" t="s">
        <v>1478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 t="s">
        <v>659</v>
      </c>
      <c r="M204" s="22"/>
      <c r="N204" s="22"/>
      <c r="O204" s="22" t="s">
        <v>659</v>
      </c>
      <c r="P204" s="22" t="s">
        <v>659</v>
      </c>
      <c r="Q204" s="22" t="s">
        <v>659</v>
      </c>
      <c r="R204" s="22"/>
      <c r="S204" s="22"/>
      <c r="T204" s="22"/>
      <c r="U204" s="22" t="s">
        <v>662</v>
      </c>
      <c r="V204" s="22" t="s">
        <v>659</v>
      </c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3">
        <f t="shared" si="6"/>
        <v>6</v>
      </c>
      <c r="BB204" s="23">
        <f t="shared" si="7"/>
        <v>0</v>
      </c>
    </row>
    <row r="205" spans="1:54" ht="13.5" customHeight="1">
      <c r="A205" s="21" t="s">
        <v>442</v>
      </c>
      <c r="B205" s="21" t="s">
        <v>1479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3">
        <f t="shared" si="6"/>
        <v>0</v>
      </c>
      <c r="BB205" s="23">
        <f t="shared" si="7"/>
        <v>0</v>
      </c>
    </row>
    <row r="206" spans="1:54" ht="13.5" customHeight="1">
      <c r="A206" s="21" t="s">
        <v>444</v>
      </c>
      <c r="B206" s="21" t="s">
        <v>1480</v>
      </c>
      <c r="C206" s="22"/>
      <c r="D206" s="22"/>
      <c r="E206" s="22" t="s">
        <v>659</v>
      </c>
      <c r="F206" s="22" t="s">
        <v>659</v>
      </c>
      <c r="G206" s="22"/>
      <c r="H206" s="22"/>
      <c r="I206" s="22"/>
      <c r="J206" s="22" t="s">
        <v>662</v>
      </c>
      <c r="K206" s="22"/>
      <c r="L206" s="22"/>
      <c r="M206" s="22"/>
      <c r="N206" s="22"/>
      <c r="O206" s="22" t="s">
        <v>659</v>
      </c>
      <c r="P206" s="22" t="s">
        <v>659</v>
      </c>
      <c r="Q206" s="22"/>
      <c r="R206" s="22"/>
      <c r="S206" s="22"/>
      <c r="T206" s="22"/>
      <c r="U206" s="22"/>
      <c r="V206" s="22"/>
      <c r="W206" s="22" t="s">
        <v>659</v>
      </c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3">
        <f t="shared" si="6"/>
        <v>6</v>
      </c>
      <c r="BB206" s="23">
        <f t="shared" si="7"/>
        <v>0</v>
      </c>
    </row>
    <row r="207" spans="1:54" ht="13.5" customHeight="1">
      <c r="A207" s="21" t="s">
        <v>446</v>
      </c>
      <c r="B207" s="21" t="s">
        <v>1481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3">
        <f t="shared" si="6"/>
        <v>0</v>
      </c>
      <c r="BB207" s="23">
        <f t="shared" si="7"/>
        <v>0</v>
      </c>
    </row>
    <row r="208" spans="1:54" ht="13.5" customHeight="1">
      <c r="A208" s="21" t="s">
        <v>448</v>
      </c>
      <c r="B208" s="21" t="s">
        <v>1482</v>
      </c>
      <c r="C208" s="22"/>
      <c r="D208" s="22"/>
      <c r="E208" s="22" t="s">
        <v>659</v>
      </c>
      <c r="F208" s="22" t="s">
        <v>659</v>
      </c>
      <c r="G208" s="22"/>
      <c r="H208" s="22"/>
      <c r="I208" s="22"/>
      <c r="J208" s="22" t="s">
        <v>662</v>
      </c>
      <c r="K208" s="22"/>
      <c r="L208" s="22"/>
      <c r="M208" s="22"/>
      <c r="N208" s="22"/>
      <c r="O208" s="22" t="s">
        <v>659</v>
      </c>
      <c r="P208" s="22" t="s">
        <v>659</v>
      </c>
      <c r="Q208" s="22"/>
      <c r="R208" s="22"/>
      <c r="S208" s="22"/>
      <c r="T208" s="22"/>
      <c r="U208" s="22"/>
      <c r="V208" s="22"/>
      <c r="W208" s="22" t="s">
        <v>659</v>
      </c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3">
        <f t="shared" si="6"/>
        <v>6</v>
      </c>
      <c r="BB208" s="23">
        <f t="shared" si="7"/>
        <v>0</v>
      </c>
    </row>
    <row r="209" spans="1:54" ht="13.5" customHeight="1">
      <c r="A209" s="21" t="s">
        <v>450</v>
      </c>
      <c r="B209" s="21" t="s">
        <v>1483</v>
      </c>
      <c r="C209" s="22" t="s">
        <v>662</v>
      </c>
      <c r="D209" s="22" t="s">
        <v>659</v>
      </c>
      <c r="E209" s="22" t="s">
        <v>659</v>
      </c>
      <c r="F209" s="22" t="s">
        <v>659</v>
      </c>
      <c r="G209" s="22" t="s">
        <v>659</v>
      </c>
      <c r="H209" s="22" t="s">
        <v>662</v>
      </c>
      <c r="I209" s="22"/>
      <c r="J209" s="22" t="s">
        <v>662</v>
      </c>
      <c r="K209" s="22" t="s">
        <v>662</v>
      </c>
      <c r="L209" s="22" t="s">
        <v>659</v>
      </c>
      <c r="M209" s="22" t="s">
        <v>662</v>
      </c>
      <c r="N209" s="22" t="s">
        <v>659</v>
      </c>
      <c r="O209" s="22" t="s">
        <v>659</v>
      </c>
      <c r="P209" s="22" t="s">
        <v>659</v>
      </c>
      <c r="Q209" s="22" t="s">
        <v>659</v>
      </c>
      <c r="R209" s="22" t="s">
        <v>659</v>
      </c>
      <c r="S209" s="22" t="s">
        <v>659</v>
      </c>
      <c r="T209" s="22"/>
      <c r="U209" s="22" t="s">
        <v>662</v>
      </c>
      <c r="V209" s="22" t="s">
        <v>659</v>
      </c>
      <c r="W209" s="22" t="s">
        <v>659</v>
      </c>
      <c r="X209" s="22"/>
      <c r="Y209" s="22" t="s">
        <v>662</v>
      </c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3">
        <f t="shared" si="6"/>
        <v>20</v>
      </c>
      <c r="BB209" s="23">
        <f t="shared" si="7"/>
        <v>0</v>
      </c>
    </row>
    <row r="210" spans="1:54" ht="13.5" customHeight="1">
      <c r="A210" s="21" t="s">
        <v>452</v>
      </c>
      <c r="B210" s="21" t="s">
        <v>1484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 t="s">
        <v>659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3">
        <f t="shared" si="6"/>
        <v>1</v>
      </c>
      <c r="BB210" s="23">
        <f t="shared" si="7"/>
        <v>1</v>
      </c>
    </row>
    <row r="211" spans="1:54" ht="13.5" customHeight="1">
      <c r="A211" s="21" t="s">
        <v>454</v>
      </c>
      <c r="B211" s="21" t="s">
        <v>1485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3">
        <f t="shared" si="6"/>
        <v>0</v>
      </c>
      <c r="BB211" s="23">
        <f t="shared" si="7"/>
        <v>0</v>
      </c>
    </row>
    <row r="212" spans="1:54" ht="13.5" customHeight="1">
      <c r="A212" s="21" t="s">
        <v>456</v>
      </c>
      <c r="B212" s="21" t="s">
        <v>1486</v>
      </c>
      <c r="C212" s="22" t="s">
        <v>662</v>
      </c>
      <c r="D212" s="22" t="s">
        <v>659</v>
      </c>
      <c r="E212" s="22"/>
      <c r="F212" s="22"/>
      <c r="G212" s="22" t="s">
        <v>659</v>
      </c>
      <c r="H212" s="22"/>
      <c r="I212" s="22"/>
      <c r="J212" s="22" t="s">
        <v>662</v>
      </c>
      <c r="K212" s="22" t="s">
        <v>662</v>
      </c>
      <c r="L212" s="22"/>
      <c r="M212" s="22"/>
      <c r="N212" s="22"/>
      <c r="O212" s="22" t="s">
        <v>659</v>
      </c>
      <c r="P212" s="22" t="s">
        <v>659</v>
      </c>
      <c r="Q212" s="22" t="s">
        <v>659</v>
      </c>
      <c r="R212" s="22"/>
      <c r="S212" s="22"/>
      <c r="T212" s="22"/>
      <c r="U212" s="22"/>
      <c r="V212" s="22" t="s">
        <v>659</v>
      </c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3">
        <f t="shared" si="6"/>
        <v>9</v>
      </c>
      <c r="BB212" s="23">
        <f t="shared" si="7"/>
        <v>0</v>
      </c>
    </row>
    <row r="213" spans="1:54" ht="13.5" customHeight="1">
      <c r="A213" s="21" t="s">
        <v>458</v>
      </c>
      <c r="B213" s="21" t="s">
        <v>1487</v>
      </c>
      <c r="C213" s="22" t="s">
        <v>662</v>
      </c>
      <c r="D213" s="22" t="s">
        <v>659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 t="s">
        <v>659</v>
      </c>
      <c r="P213" s="22" t="s">
        <v>659</v>
      </c>
      <c r="Q213" s="22" t="s">
        <v>659</v>
      </c>
      <c r="R213" s="22"/>
      <c r="S213" s="22" t="s">
        <v>659</v>
      </c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3">
        <f t="shared" si="6"/>
        <v>6</v>
      </c>
      <c r="BB213" s="23">
        <f t="shared" si="7"/>
        <v>0</v>
      </c>
    </row>
    <row r="214" spans="1:54" ht="13.5" customHeight="1">
      <c r="A214" s="21" t="s">
        <v>460</v>
      </c>
      <c r="B214" s="21" t="s">
        <v>1488</v>
      </c>
      <c r="C214" s="22" t="s">
        <v>662</v>
      </c>
      <c r="D214" s="22" t="s">
        <v>659</v>
      </c>
      <c r="E214" s="22" t="s">
        <v>659</v>
      </c>
      <c r="F214" s="22"/>
      <c r="G214" s="22" t="s">
        <v>659</v>
      </c>
      <c r="H214" s="22" t="s">
        <v>662</v>
      </c>
      <c r="I214" s="22"/>
      <c r="J214" s="22" t="s">
        <v>662</v>
      </c>
      <c r="K214" s="22" t="s">
        <v>662</v>
      </c>
      <c r="L214" s="22" t="s">
        <v>659</v>
      </c>
      <c r="M214" s="22"/>
      <c r="N214" s="22" t="s">
        <v>659</v>
      </c>
      <c r="O214" s="22" t="s">
        <v>659</v>
      </c>
      <c r="P214" s="22" t="s">
        <v>659</v>
      </c>
      <c r="Q214" s="22" t="s">
        <v>659</v>
      </c>
      <c r="R214" s="22"/>
      <c r="S214" s="22" t="s">
        <v>659</v>
      </c>
      <c r="T214" s="22"/>
      <c r="U214" s="22"/>
      <c r="V214" s="22" t="s">
        <v>659</v>
      </c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3">
        <f t="shared" si="6"/>
        <v>14</v>
      </c>
      <c r="BB214" s="23">
        <f t="shared" si="7"/>
        <v>0</v>
      </c>
    </row>
    <row r="215" spans="1:54" ht="13.5" customHeight="1">
      <c r="A215" s="21" t="s">
        <v>462</v>
      </c>
      <c r="B215" s="21" t="s">
        <v>1489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3">
        <f t="shared" si="6"/>
        <v>0</v>
      </c>
      <c r="BB215" s="23">
        <f t="shared" si="7"/>
        <v>0</v>
      </c>
    </row>
    <row r="216" spans="1:54" ht="13.5" customHeight="1">
      <c r="A216" s="21" t="s">
        <v>464</v>
      </c>
      <c r="B216" s="21" t="s">
        <v>1490</v>
      </c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3">
        <f t="shared" si="6"/>
        <v>0</v>
      </c>
      <c r="BB216" s="23">
        <f t="shared" si="7"/>
        <v>0</v>
      </c>
    </row>
    <row r="217" spans="1:54" ht="13.5" customHeight="1">
      <c r="A217" s="21" t="s">
        <v>466</v>
      </c>
      <c r="B217" s="21" t="s">
        <v>1491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3">
        <f t="shared" si="6"/>
        <v>0</v>
      </c>
      <c r="BB217" s="23">
        <f t="shared" si="7"/>
        <v>0</v>
      </c>
    </row>
    <row r="218" spans="1:54" ht="13.5" customHeight="1">
      <c r="A218" s="21" t="s">
        <v>468</v>
      </c>
      <c r="B218" s="21" t="s">
        <v>1492</v>
      </c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3">
        <f t="shared" si="6"/>
        <v>0</v>
      </c>
      <c r="BB218" s="23">
        <f t="shared" si="7"/>
        <v>0</v>
      </c>
    </row>
    <row r="219" spans="1:54" ht="13.5" customHeight="1">
      <c r="A219" s="21" t="s">
        <v>470</v>
      </c>
      <c r="B219" s="21" t="s">
        <v>1493</v>
      </c>
      <c r="C219" s="22"/>
      <c r="D219" s="22"/>
      <c r="E219" s="22"/>
      <c r="F219" s="22"/>
      <c r="G219" s="22" t="s">
        <v>659</v>
      </c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3">
        <f t="shared" si="6"/>
        <v>1</v>
      </c>
      <c r="BB219" s="23">
        <f t="shared" si="7"/>
        <v>1</v>
      </c>
    </row>
    <row r="220" spans="1:54" ht="13.5" customHeight="1">
      <c r="A220" s="21" t="s">
        <v>472</v>
      </c>
      <c r="B220" s="21" t="s">
        <v>1494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3">
        <f t="shared" si="6"/>
        <v>0</v>
      </c>
      <c r="BB220" s="23">
        <f t="shared" si="7"/>
        <v>0</v>
      </c>
    </row>
    <row r="221" spans="1:54" ht="13.5" customHeight="1">
      <c r="A221" s="21" t="s">
        <v>474</v>
      </c>
      <c r="B221" s="21" t="s">
        <v>1495</v>
      </c>
      <c r="C221" s="22" t="s">
        <v>662</v>
      </c>
      <c r="D221" s="22" t="s">
        <v>659</v>
      </c>
      <c r="E221" s="22" t="s">
        <v>659</v>
      </c>
      <c r="F221" s="22" t="s">
        <v>659</v>
      </c>
      <c r="G221" s="22" t="s">
        <v>659</v>
      </c>
      <c r="H221" s="22"/>
      <c r="I221" s="22"/>
      <c r="J221" s="22" t="s">
        <v>662</v>
      </c>
      <c r="K221" s="22"/>
      <c r="L221" s="22"/>
      <c r="M221" s="22"/>
      <c r="N221" s="22" t="s">
        <v>659</v>
      </c>
      <c r="O221" s="22" t="s">
        <v>659</v>
      </c>
      <c r="P221" s="22" t="s">
        <v>659</v>
      </c>
      <c r="Q221" s="22" t="s">
        <v>659</v>
      </c>
      <c r="R221" s="22"/>
      <c r="S221" s="22" t="s">
        <v>659</v>
      </c>
      <c r="T221" s="22"/>
      <c r="U221" s="22" t="s">
        <v>662</v>
      </c>
      <c r="V221" s="22"/>
      <c r="W221" s="22" t="s">
        <v>659</v>
      </c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3">
        <f t="shared" si="6"/>
        <v>13</v>
      </c>
      <c r="BB221" s="23">
        <f t="shared" si="7"/>
        <v>0</v>
      </c>
    </row>
    <row r="222" spans="1:54" ht="13.5" customHeight="1">
      <c r="A222" s="21" t="s">
        <v>476</v>
      </c>
      <c r="B222" s="21" t="s">
        <v>1496</v>
      </c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3">
        <f t="shared" si="6"/>
        <v>0</v>
      </c>
      <c r="BB222" s="23">
        <f t="shared" si="7"/>
        <v>0</v>
      </c>
    </row>
    <row r="223" spans="1:54" ht="13.5" customHeight="1">
      <c r="A223" s="21" t="s">
        <v>478</v>
      </c>
      <c r="B223" s="21" t="s">
        <v>1497</v>
      </c>
      <c r="C223" s="22" t="s">
        <v>659</v>
      </c>
      <c r="D223" s="22" t="s">
        <v>659</v>
      </c>
      <c r="E223" s="22" t="s">
        <v>659</v>
      </c>
      <c r="F223" s="22"/>
      <c r="G223" s="22" t="s">
        <v>659</v>
      </c>
      <c r="H223" s="22"/>
      <c r="I223" s="22"/>
      <c r="J223" s="22" t="s">
        <v>662</v>
      </c>
      <c r="K223" s="22" t="s">
        <v>662</v>
      </c>
      <c r="L223" s="22" t="s">
        <v>659</v>
      </c>
      <c r="M223" s="22"/>
      <c r="N223" s="22" t="s">
        <v>659</v>
      </c>
      <c r="O223" s="22" t="s">
        <v>659</v>
      </c>
      <c r="P223" s="22" t="s">
        <v>659</v>
      </c>
      <c r="Q223" s="22" t="s">
        <v>659</v>
      </c>
      <c r="R223" s="22"/>
      <c r="S223" s="22" t="s">
        <v>659</v>
      </c>
      <c r="T223" s="22"/>
      <c r="U223" s="22"/>
      <c r="V223" s="22" t="s">
        <v>659</v>
      </c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3">
        <f t="shared" si="6"/>
        <v>13</v>
      </c>
      <c r="BB223" s="23">
        <f t="shared" si="7"/>
        <v>0</v>
      </c>
    </row>
    <row r="224" spans="1:54" ht="13.5" customHeight="1">
      <c r="A224" s="21" t="s">
        <v>480</v>
      </c>
      <c r="B224" s="21" t="s">
        <v>1498</v>
      </c>
      <c r="C224" s="22"/>
      <c r="D224" s="22"/>
      <c r="E224" s="22" t="s">
        <v>659</v>
      </c>
      <c r="F224" s="22"/>
      <c r="G224" s="22"/>
      <c r="H224" s="22"/>
      <c r="I224" s="22"/>
      <c r="J224" s="22"/>
      <c r="K224" s="22" t="s">
        <v>662</v>
      </c>
      <c r="L224" s="22"/>
      <c r="M224" s="22"/>
      <c r="N224" s="22" t="s">
        <v>659</v>
      </c>
      <c r="O224" s="22"/>
      <c r="P224" s="22"/>
      <c r="Q224" s="22"/>
      <c r="R224" s="22"/>
      <c r="S224" s="22" t="s">
        <v>659</v>
      </c>
      <c r="T224" s="22" t="s">
        <v>659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3">
        <f t="shared" si="6"/>
        <v>5</v>
      </c>
      <c r="BB224" s="23">
        <f t="shared" si="7"/>
        <v>0</v>
      </c>
    </row>
    <row r="225" spans="1:54" ht="13.5" customHeight="1">
      <c r="A225" s="21" t="s">
        <v>482</v>
      </c>
      <c r="B225" s="21" t="s">
        <v>1499</v>
      </c>
      <c r="C225" s="22" t="s">
        <v>659</v>
      </c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 t="s">
        <v>659</v>
      </c>
      <c r="T225" s="22"/>
      <c r="U225" s="22"/>
      <c r="V225" s="22" t="s">
        <v>659</v>
      </c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3">
        <f t="shared" si="6"/>
        <v>3</v>
      </c>
      <c r="BB225" s="23">
        <f t="shared" si="7"/>
        <v>0</v>
      </c>
    </row>
    <row r="226" spans="1:54" ht="13.5" customHeight="1">
      <c r="A226" s="21" t="s">
        <v>484</v>
      </c>
      <c r="B226" s="21" t="s">
        <v>1500</v>
      </c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 t="s">
        <v>659</v>
      </c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3">
        <f t="shared" si="6"/>
        <v>1</v>
      </c>
      <c r="BB226" s="23">
        <f t="shared" si="7"/>
        <v>1</v>
      </c>
    </row>
    <row r="227" spans="1:54" ht="13.5" customHeight="1">
      <c r="A227" s="21" t="s">
        <v>486</v>
      </c>
      <c r="B227" s="21" t="s">
        <v>1501</v>
      </c>
      <c r="C227" s="22"/>
      <c r="D227" s="22"/>
      <c r="E227" s="22"/>
      <c r="F227" s="22"/>
      <c r="G227" s="22" t="s">
        <v>659</v>
      </c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3">
        <f t="shared" si="6"/>
        <v>1</v>
      </c>
      <c r="BB227" s="23">
        <f t="shared" si="7"/>
        <v>1</v>
      </c>
    </row>
    <row r="228" spans="1:54" ht="13.5" customHeight="1">
      <c r="A228" s="21" t="s">
        <v>488</v>
      </c>
      <c r="B228" s="21" t="s">
        <v>1502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3">
        <f t="shared" si="6"/>
        <v>0</v>
      </c>
      <c r="BB228" s="23">
        <f t="shared" si="7"/>
        <v>0</v>
      </c>
    </row>
    <row r="229" spans="1:54" ht="13.5" customHeight="1">
      <c r="A229" s="21" t="s">
        <v>490</v>
      </c>
      <c r="B229" s="21" t="s">
        <v>1503</v>
      </c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3">
        <f t="shared" si="6"/>
        <v>0</v>
      </c>
      <c r="BB229" s="23">
        <f t="shared" si="7"/>
        <v>0</v>
      </c>
    </row>
    <row r="230" spans="1:54" ht="13.5" customHeight="1">
      <c r="A230" s="21" t="s">
        <v>492</v>
      </c>
      <c r="B230" s="21" t="s">
        <v>1504</v>
      </c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3">
        <f t="shared" si="6"/>
        <v>0</v>
      </c>
      <c r="BB230" s="23">
        <f t="shared" si="7"/>
        <v>0</v>
      </c>
    </row>
    <row r="231" spans="1:54" ht="13.5" customHeight="1">
      <c r="A231" s="21" t="s">
        <v>494</v>
      </c>
      <c r="B231" s="21" t="s">
        <v>1505</v>
      </c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3">
        <f t="shared" si="6"/>
        <v>0</v>
      </c>
      <c r="BB231" s="23">
        <f t="shared" si="7"/>
        <v>0</v>
      </c>
    </row>
    <row r="232" spans="1:54" ht="13.5" customHeight="1">
      <c r="A232" s="21" t="s">
        <v>496</v>
      </c>
      <c r="B232" s="21" t="s">
        <v>497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3">
        <f t="shared" si="6"/>
        <v>0</v>
      </c>
      <c r="BB232" s="23">
        <f t="shared" si="7"/>
        <v>0</v>
      </c>
    </row>
    <row r="233" spans="1:54" ht="13.5" customHeight="1">
      <c r="A233" s="21" t="s">
        <v>498</v>
      </c>
      <c r="B233" s="21" t="s">
        <v>1506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3">
        <f t="shared" si="6"/>
        <v>0</v>
      </c>
      <c r="BB233" s="23">
        <f t="shared" si="7"/>
        <v>0</v>
      </c>
    </row>
    <row r="234" spans="1:54" ht="13.5" customHeight="1">
      <c r="A234" s="21" t="s">
        <v>500</v>
      </c>
      <c r="B234" s="21" t="s">
        <v>1507</v>
      </c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3">
        <f t="shared" si="6"/>
        <v>0</v>
      </c>
      <c r="BB234" s="23">
        <f t="shared" si="7"/>
        <v>0</v>
      </c>
    </row>
    <row r="235" spans="1:54" ht="13.5" customHeight="1">
      <c r="A235" s="21" t="s">
        <v>502</v>
      </c>
      <c r="B235" s="21" t="s">
        <v>1508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3">
        <f t="shared" si="6"/>
        <v>0</v>
      </c>
      <c r="BB235" s="23">
        <f t="shared" si="7"/>
        <v>0</v>
      </c>
    </row>
    <row r="236" spans="1:54" ht="13.5" customHeight="1">
      <c r="A236" s="21" t="s">
        <v>504</v>
      </c>
      <c r="B236" s="21" t="s">
        <v>1509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3">
        <f t="shared" si="6"/>
        <v>0</v>
      </c>
      <c r="BB236" s="23">
        <f t="shared" si="7"/>
        <v>0</v>
      </c>
    </row>
    <row r="237" spans="1:54" ht="13.5" customHeight="1">
      <c r="A237" s="21" t="s">
        <v>506</v>
      </c>
      <c r="B237" s="21" t="s">
        <v>1510</v>
      </c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3">
        <f t="shared" si="6"/>
        <v>0</v>
      </c>
      <c r="BB237" s="23">
        <f t="shared" si="7"/>
        <v>0</v>
      </c>
    </row>
    <row r="238" spans="1:54" ht="13.5" customHeight="1">
      <c r="A238" s="21" t="s">
        <v>508</v>
      </c>
      <c r="B238" s="21" t="s">
        <v>1511</v>
      </c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3">
        <f t="shared" si="6"/>
        <v>0</v>
      </c>
      <c r="BB238" s="23">
        <f t="shared" si="7"/>
        <v>0</v>
      </c>
    </row>
    <row r="239" spans="1:54" ht="13.5" customHeight="1">
      <c r="A239" s="21" t="s">
        <v>510</v>
      </c>
      <c r="B239" s="21" t="s">
        <v>1512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3">
        <f t="shared" si="6"/>
        <v>0</v>
      </c>
      <c r="BB239" s="23">
        <f t="shared" si="7"/>
        <v>0</v>
      </c>
    </row>
    <row r="240" spans="1:54" ht="13.5" customHeight="1">
      <c r="A240" s="21" t="s">
        <v>512</v>
      </c>
      <c r="B240" s="21" t="s">
        <v>1513</v>
      </c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3">
        <f t="shared" si="6"/>
        <v>0</v>
      </c>
      <c r="BB240" s="23">
        <f t="shared" si="7"/>
        <v>0</v>
      </c>
    </row>
    <row r="241" spans="1:54" ht="13.5" customHeight="1">
      <c r="A241" s="21" t="s">
        <v>514</v>
      </c>
      <c r="B241" s="21" t="s">
        <v>1514</v>
      </c>
      <c r="C241" s="22" t="s">
        <v>662</v>
      </c>
      <c r="D241" s="22" t="s">
        <v>659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3">
        <f t="shared" si="6"/>
        <v>2</v>
      </c>
      <c r="BB241" s="23">
        <f t="shared" si="7"/>
        <v>0</v>
      </c>
    </row>
    <row r="242" spans="1:54" ht="13.5" customHeight="1">
      <c r="A242" s="21" t="s">
        <v>516</v>
      </c>
      <c r="B242" s="21" t="s">
        <v>1515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3">
        <f t="shared" si="6"/>
        <v>0</v>
      </c>
      <c r="BB242" s="23">
        <f t="shared" si="7"/>
        <v>0</v>
      </c>
    </row>
    <row r="243" spans="1:54" ht="13.5" customHeight="1">
      <c r="A243" s="21" t="s">
        <v>518</v>
      </c>
      <c r="B243" s="21" t="s">
        <v>1516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3">
        <f t="shared" si="6"/>
        <v>0</v>
      </c>
      <c r="BB243" s="23">
        <f t="shared" si="7"/>
        <v>0</v>
      </c>
    </row>
    <row r="244" spans="1:54" ht="13.5" customHeight="1">
      <c r="A244" s="21" t="s">
        <v>520</v>
      </c>
      <c r="B244" s="21" t="s">
        <v>1517</v>
      </c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3">
        <f t="shared" si="6"/>
        <v>0</v>
      </c>
      <c r="BB244" s="23">
        <f t="shared" si="7"/>
        <v>0</v>
      </c>
    </row>
    <row r="245" spans="1:54" ht="13.5" customHeight="1">
      <c r="A245" s="21" t="s">
        <v>522</v>
      </c>
      <c r="B245" s="21" t="s">
        <v>1518</v>
      </c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3">
        <f t="shared" si="6"/>
        <v>0</v>
      </c>
      <c r="BB245" s="23">
        <f t="shared" si="7"/>
        <v>0</v>
      </c>
    </row>
    <row r="246" spans="1:54" ht="13.5" customHeight="1">
      <c r="A246" s="21" t="s">
        <v>524</v>
      </c>
      <c r="B246" s="21" t="s">
        <v>1519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3">
        <f t="shared" si="6"/>
        <v>0</v>
      </c>
      <c r="BB246" s="23">
        <f t="shared" si="7"/>
        <v>0</v>
      </c>
    </row>
    <row r="247" spans="1:54" ht="13.5" customHeight="1">
      <c r="A247" s="21" t="s">
        <v>526</v>
      </c>
      <c r="B247" s="21" t="s">
        <v>1520</v>
      </c>
      <c r="C247" s="22" t="s">
        <v>662</v>
      </c>
      <c r="D247" s="22" t="s">
        <v>659</v>
      </c>
      <c r="E247" s="22" t="s">
        <v>659</v>
      </c>
      <c r="F247" s="22"/>
      <c r="G247" s="22" t="s">
        <v>659</v>
      </c>
      <c r="H247" s="22" t="s">
        <v>662</v>
      </c>
      <c r="I247" s="22"/>
      <c r="J247" s="22" t="s">
        <v>662</v>
      </c>
      <c r="K247" s="22" t="s">
        <v>662</v>
      </c>
      <c r="L247" s="22"/>
      <c r="M247" s="22"/>
      <c r="N247" s="22" t="s">
        <v>659</v>
      </c>
      <c r="O247" s="22" t="s">
        <v>659</v>
      </c>
      <c r="P247" s="22" t="s">
        <v>659</v>
      </c>
      <c r="Q247" s="22" t="s">
        <v>659</v>
      </c>
      <c r="R247" s="22"/>
      <c r="S247" s="22" t="s">
        <v>659</v>
      </c>
      <c r="T247" s="22"/>
      <c r="U247" s="22"/>
      <c r="V247" s="22" t="s">
        <v>659</v>
      </c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3">
        <f t="shared" si="6"/>
        <v>13</v>
      </c>
      <c r="BB247" s="23">
        <f t="shared" si="7"/>
        <v>0</v>
      </c>
    </row>
    <row r="248" spans="1:54" ht="13.5" customHeight="1">
      <c r="A248" s="21" t="s">
        <v>528</v>
      </c>
      <c r="B248" s="21" t="s">
        <v>1521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 t="s">
        <v>659</v>
      </c>
      <c r="T248" s="22"/>
      <c r="U248" s="22"/>
      <c r="V248" s="22" t="s">
        <v>659</v>
      </c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3">
        <f t="shared" si="6"/>
        <v>2</v>
      </c>
      <c r="BB248" s="23">
        <f t="shared" si="7"/>
        <v>0</v>
      </c>
    </row>
    <row r="249" spans="1:54" ht="13.5" customHeight="1">
      <c r="A249" s="21" t="s">
        <v>530</v>
      </c>
      <c r="B249" s="21" t="s">
        <v>1522</v>
      </c>
      <c r="C249" s="22"/>
      <c r="D249" s="22"/>
      <c r="E249" s="22" t="s">
        <v>659</v>
      </c>
      <c r="F249" s="22" t="s">
        <v>659</v>
      </c>
      <c r="G249" s="22"/>
      <c r="H249" s="22"/>
      <c r="I249" s="22"/>
      <c r="J249" s="22" t="s">
        <v>662</v>
      </c>
      <c r="K249" s="22"/>
      <c r="L249" s="22"/>
      <c r="M249" s="22"/>
      <c r="N249" s="22" t="s">
        <v>659</v>
      </c>
      <c r="O249" s="22"/>
      <c r="P249" s="22"/>
      <c r="Q249" s="22"/>
      <c r="R249" s="22"/>
      <c r="S249" s="22" t="s">
        <v>659</v>
      </c>
      <c r="T249" s="22"/>
      <c r="U249" s="22"/>
      <c r="V249" s="22" t="s">
        <v>659</v>
      </c>
      <c r="W249" s="22" t="s">
        <v>659</v>
      </c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3">
        <f t="shared" si="6"/>
        <v>7</v>
      </c>
      <c r="BB249" s="23">
        <f t="shared" si="7"/>
        <v>0</v>
      </c>
    </row>
    <row r="250" spans="1:54" ht="13.5" customHeight="1">
      <c r="A250" s="21" t="s">
        <v>532</v>
      </c>
      <c r="B250" s="21" t="s">
        <v>1523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3">
        <f t="shared" si="6"/>
        <v>0</v>
      </c>
      <c r="BB250" s="23">
        <f t="shared" si="7"/>
        <v>0</v>
      </c>
    </row>
    <row r="251" spans="1:54" ht="13.5" customHeight="1">
      <c r="A251" s="21" t="s">
        <v>534</v>
      </c>
      <c r="B251" s="21" t="s">
        <v>1524</v>
      </c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 t="s">
        <v>659</v>
      </c>
      <c r="P251" s="22" t="s">
        <v>659</v>
      </c>
      <c r="Q251" s="22" t="s">
        <v>659</v>
      </c>
      <c r="R251" s="22"/>
      <c r="S251" s="22"/>
      <c r="T251" s="22"/>
      <c r="U251" s="22"/>
      <c r="V251" s="22" t="s">
        <v>659</v>
      </c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3">
        <f t="shared" si="6"/>
        <v>4</v>
      </c>
      <c r="BB251" s="23">
        <f t="shared" si="7"/>
        <v>0</v>
      </c>
    </row>
    <row r="252" spans="1:54" ht="13.5" customHeight="1">
      <c r="A252" s="21" t="s">
        <v>536</v>
      </c>
      <c r="B252" s="21" t="s">
        <v>1525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3">
        <f t="shared" si="6"/>
        <v>0</v>
      </c>
      <c r="BB252" s="23">
        <f t="shared" si="7"/>
        <v>0</v>
      </c>
    </row>
    <row r="253" spans="1:54" ht="13.5" customHeight="1">
      <c r="A253" s="21" t="s">
        <v>538</v>
      </c>
      <c r="B253" s="21" t="s">
        <v>1526</v>
      </c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3">
        <f t="shared" si="6"/>
        <v>0</v>
      </c>
      <c r="BB253" s="23">
        <f t="shared" si="7"/>
        <v>0</v>
      </c>
    </row>
    <row r="254" spans="1:54" ht="13.5" customHeight="1">
      <c r="A254" s="21" t="s">
        <v>540</v>
      </c>
      <c r="B254" s="21" t="s">
        <v>1527</v>
      </c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3">
        <f t="shared" si="6"/>
        <v>0</v>
      </c>
      <c r="BB254" s="23">
        <f t="shared" si="7"/>
        <v>0</v>
      </c>
    </row>
    <row r="255" spans="1:54" ht="13.5" customHeight="1">
      <c r="A255" s="21" t="s">
        <v>542</v>
      </c>
      <c r="B255" s="21" t="s">
        <v>1528</v>
      </c>
      <c r="C255" s="22"/>
      <c r="D255" s="22"/>
      <c r="E255" s="22" t="s">
        <v>659</v>
      </c>
      <c r="F255" s="22" t="s">
        <v>659</v>
      </c>
      <c r="G255" s="22" t="s">
        <v>659</v>
      </c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3">
        <f t="shared" si="6"/>
        <v>3</v>
      </c>
      <c r="BB255" s="23">
        <f t="shared" si="7"/>
        <v>0</v>
      </c>
    </row>
    <row r="256" spans="1:54" ht="13.5" customHeight="1">
      <c r="A256" s="21" t="s">
        <v>544</v>
      </c>
      <c r="B256" s="21" t="s">
        <v>1529</v>
      </c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 t="s">
        <v>659</v>
      </c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3">
        <f t="shared" si="6"/>
        <v>1</v>
      </c>
      <c r="BB256" s="23">
        <f t="shared" si="7"/>
        <v>1</v>
      </c>
    </row>
    <row r="257" spans="1:54" ht="13.5" customHeight="1">
      <c r="A257" s="21" t="s">
        <v>546</v>
      </c>
      <c r="B257" s="21" t="s">
        <v>1530</v>
      </c>
      <c r="C257" s="22"/>
      <c r="D257" s="22"/>
      <c r="E257" s="22"/>
      <c r="F257" s="22"/>
      <c r="G257" s="22" t="s">
        <v>659</v>
      </c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 t="s">
        <v>659</v>
      </c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3">
        <f t="shared" si="6"/>
        <v>2</v>
      </c>
      <c r="BB257" s="23">
        <f t="shared" si="7"/>
        <v>0</v>
      </c>
    </row>
    <row r="258" spans="1:54" ht="13.5" customHeight="1">
      <c r="A258" s="21" t="s">
        <v>548</v>
      </c>
      <c r="B258" s="21" t="s">
        <v>1531</v>
      </c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 t="s">
        <v>659</v>
      </c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3">
        <f t="shared" si="6"/>
        <v>1</v>
      </c>
      <c r="BB258" s="23">
        <f t="shared" si="7"/>
        <v>1</v>
      </c>
    </row>
    <row r="259" spans="1:54" ht="13.5" customHeight="1">
      <c r="A259" s="21" t="s">
        <v>550</v>
      </c>
      <c r="B259" s="21" t="s">
        <v>1532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3">
        <f t="shared" si="6"/>
        <v>0</v>
      </c>
      <c r="BB259" s="23">
        <f t="shared" si="7"/>
        <v>0</v>
      </c>
    </row>
    <row r="260" spans="1:54" ht="13.5" customHeight="1">
      <c r="A260" s="21" t="s">
        <v>551</v>
      </c>
      <c r="B260" s="21" t="s">
        <v>1533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 t="s">
        <v>659</v>
      </c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3">
        <f t="shared" si="6"/>
        <v>1</v>
      </c>
      <c r="BB260" s="23">
        <f t="shared" si="7"/>
        <v>1</v>
      </c>
    </row>
    <row r="261" spans="1:54" ht="13.5" customHeight="1">
      <c r="A261" s="21" t="s">
        <v>553</v>
      </c>
      <c r="B261" s="21" t="s">
        <v>1534</v>
      </c>
      <c r="C261" s="22" t="s">
        <v>662</v>
      </c>
      <c r="D261" s="22" t="s">
        <v>659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 t="s">
        <v>659</v>
      </c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3">
        <f t="shared" ref="BA261:BA311" si="8">COUNTIF(C261:AZ261,"&lt;&gt;")</f>
        <v>3</v>
      </c>
      <c r="BB261" s="23">
        <f t="shared" ref="BB261:BB311" si="9">IF(BA261=1,1,0)</f>
        <v>0</v>
      </c>
    </row>
    <row r="262" spans="1:54" ht="13.5" customHeight="1">
      <c r="A262" s="21" t="s">
        <v>555</v>
      </c>
      <c r="B262" s="21" t="s">
        <v>1535</v>
      </c>
      <c r="C262" s="22" t="s">
        <v>662</v>
      </c>
      <c r="D262" s="22" t="s">
        <v>659</v>
      </c>
      <c r="E262" s="22" t="s">
        <v>659</v>
      </c>
      <c r="F262" s="22" t="s">
        <v>659</v>
      </c>
      <c r="G262" s="22" t="s">
        <v>659</v>
      </c>
      <c r="H262" s="22" t="s">
        <v>662</v>
      </c>
      <c r="I262" s="22"/>
      <c r="J262" s="22" t="s">
        <v>662</v>
      </c>
      <c r="K262" s="22" t="s">
        <v>662</v>
      </c>
      <c r="L262" s="22" t="s">
        <v>659</v>
      </c>
      <c r="M262" s="22"/>
      <c r="N262" s="22" t="s">
        <v>659</v>
      </c>
      <c r="O262" s="22"/>
      <c r="P262" s="22"/>
      <c r="Q262" s="22"/>
      <c r="R262" s="22"/>
      <c r="S262" s="22" t="s">
        <v>659</v>
      </c>
      <c r="T262" s="22"/>
      <c r="U262" s="22"/>
      <c r="V262" s="22" t="s">
        <v>659</v>
      </c>
      <c r="W262" s="22" t="s">
        <v>659</v>
      </c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3">
        <f t="shared" si="8"/>
        <v>13</v>
      </c>
      <c r="BB262" s="23">
        <f t="shared" si="9"/>
        <v>0</v>
      </c>
    </row>
    <row r="263" spans="1:54" ht="13.5" customHeight="1">
      <c r="A263" s="21" t="s">
        <v>557</v>
      </c>
      <c r="B263" s="21" t="s">
        <v>1536</v>
      </c>
      <c r="C263" s="22" t="s">
        <v>662</v>
      </c>
      <c r="D263" s="22" t="s">
        <v>659</v>
      </c>
      <c r="E263" s="22" t="s">
        <v>659</v>
      </c>
      <c r="F263" s="22" t="s">
        <v>1537</v>
      </c>
      <c r="G263" s="22" t="s">
        <v>659</v>
      </c>
      <c r="H263" s="22" t="s">
        <v>662</v>
      </c>
      <c r="I263" s="22"/>
      <c r="J263" s="22" t="s">
        <v>662</v>
      </c>
      <c r="K263" s="22" t="s">
        <v>662</v>
      </c>
      <c r="L263" s="22" t="s">
        <v>659</v>
      </c>
      <c r="M263" s="22"/>
      <c r="N263" s="22" t="s">
        <v>659</v>
      </c>
      <c r="O263" s="22"/>
      <c r="P263" s="22"/>
      <c r="Q263" s="22"/>
      <c r="R263" s="22"/>
      <c r="S263" s="22" t="s">
        <v>659</v>
      </c>
      <c r="T263" s="22"/>
      <c r="U263" s="22"/>
      <c r="V263" s="22" t="s">
        <v>659</v>
      </c>
      <c r="W263" s="22" t="s">
        <v>659</v>
      </c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3">
        <f t="shared" si="8"/>
        <v>13</v>
      </c>
      <c r="BB263" s="23">
        <f t="shared" si="9"/>
        <v>0</v>
      </c>
    </row>
    <row r="264" spans="1:54" ht="13.5" customHeight="1">
      <c r="A264" s="21" t="s">
        <v>559</v>
      </c>
      <c r="B264" s="21" t="s">
        <v>1538</v>
      </c>
      <c r="C264" s="22" t="s">
        <v>659</v>
      </c>
      <c r="D264" s="22"/>
      <c r="E264" s="22" t="s">
        <v>659</v>
      </c>
      <c r="F264" s="22" t="s">
        <v>659</v>
      </c>
      <c r="G264" s="22" t="s">
        <v>662</v>
      </c>
      <c r="H264" s="22"/>
      <c r="I264" s="22"/>
      <c r="J264" s="22" t="s">
        <v>662</v>
      </c>
      <c r="K264" s="22" t="s">
        <v>662</v>
      </c>
      <c r="L264" s="22"/>
      <c r="M264" s="22"/>
      <c r="N264" s="22" t="s">
        <v>659</v>
      </c>
      <c r="O264" s="22"/>
      <c r="P264" s="22"/>
      <c r="Q264" s="22"/>
      <c r="R264" s="22"/>
      <c r="S264" s="22" t="s">
        <v>659</v>
      </c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3">
        <f t="shared" si="8"/>
        <v>8</v>
      </c>
      <c r="BB264" s="23">
        <f t="shared" si="9"/>
        <v>0</v>
      </c>
    </row>
    <row r="265" spans="1:54" ht="13.5" customHeight="1">
      <c r="A265" s="21" t="s">
        <v>561</v>
      </c>
      <c r="B265" s="21" t="s">
        <v>1539</v>
      </c>
      <c r="C265" s="22" t="s">
        <v>662</v>
      </c>
      <c r="D265" s="22" t="s">
        <v>659</v>
      </c>
      <c r="E265" s="22" t="s">
        <v>659</v>
      </c>
      <c r="F265" s="22"/>
      <c r="G265" s="22"/>
      <c r="H265" s="22"/>
      <c r="I265" s="22"/>
      <c r="J265" s="22" t="s">
        <v>662</v>
      </c>
      <c r="K265" s="22"/>
      <c r="L265" s="22"/>
      <c r="M265" s="22"/>
      <c r="N265" s="22" t="s">
        <v>659</v>
      </c>
      <c r="O265" s="22"/>
      <c r="P265" s="22"/>
      <c r="Q265" s="22"/>
      <c r="R265" s="22"/>
      <c r="S265" s="22" t="s">
        <v>659</v>
      </c>
      <c r="T265" s="22"/>
      <c r="U265" s="22"/>
      <c r="V265" s="22" t="s">
        <v>659</v>
      </c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3">
        <f t="shared" si="8"/>
        <v>7</v>
      </c>
      <c r="BB265" s="23">
        <f t="shared" si="9"/>
        <v>0</v>
      </c>
    </row>
    <row r="266" spans="1:54" ht="13.5" customHeight="1">
      <c r="A266" s="21" t="s">
        <v>563</v>
      </c>
      <c r="B266" s="21" t="s">
        <v>1540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3">
        <f t="shared" si="8"/>
        <v>0</v>
      </c>
      <c r="BB266" s="23">
        <f t="shared" si="9"/>
        <v>0</v>
      </c>
    </row>
    <row r="267" spans="1:54" ht="13.5" customHeight="1">
      <c r="A267" s="21" t="s">
        <v>565</v>
      </c>
      <c r="B267" s="21" t="s">
        <v>1541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3">
        <f t="shared" si="8"/>
        <v>0</v>
      </c>
      <c r="BB267" s="23">
        <f t="shared" si="9"/>
        <v>0</v>
      </c>
    </row>
    <row r="268" spans="1:54" ht="13.5" customHeight="1">
      <c r="A268" s="21" t="s">
        <v>567</v>
      </c>
      <c r="B268" s="21" t="s">
        <v>1542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3">
        <f t="shared" si="8"/>
        <v>0</v>
      </c>
      <c r="BB268" s="23">
        <f t="shared" si="9"/>
        <v>0</v>
      </c>
    </row>
    <row r="269" spans="1:54" ht="13.5" customHeight="1">
      <c r="A269" s="21" t="s">
        <v>569</v>
      </c>
      <c r="B269" s="21" t="s">
        <v>1543</v>
      </c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 t="s">
        <v>659</v>
      </c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3">
        <f t="shared" si="8"/>
        <v>1</v>
      </c>
      <c r="BB269" s="23">
        <f t="shared" si="9"/>
        <v>1</v>
      </c>
    </row>
    <row r="270" spans="1:54" ht="13.5" customHeight="1">
      <c r="A270" s="21" t="s">
        <v>571</v>
      </c>
      <c r="B270" s="21" t="s">
        <v>1544</v>
      </c>
      <c r="C270" s="22" t="s">
        <v>659</v>
      </c>
      <c r="D270" s="22" t="s">
        <v>659</v>
      </c>
      <c r="E270" s="22" t="s">
        <v>659</v>
      </c>
      <c r="F270" s="22"/>
      <c r="G270" s="22" t="s">
        <v>659</v>
      </c>
      <c r="H270" s="22"/>
      <c r="I270" s="22"/>
      <c r="J270" s="22"/>
      <c r="K270" s="22" t="s">
        <v>662</v>
      </c>
      <c r="L270" s="22"/>
      <c r="M270" s="22"/>
      <c r="N270" s="22" t="s">
        <v>659</v>
      </c>
      <c r="O270" s="22"/>
      <c r="P270" s="22"/>
      <c r="Q270" s="22"/>
      <c r="R270" s="22"/>
      <c r="S270" s="22" t="s">
        <v>659</v>
      </c>
      <c r="T270" s="22"/>
      <c r="U270" s="22" t="s">
        <v>662</v>
      </c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3">
        <f t="shared" si="8"/>
        <v>8</v>
      </c>
      <c r="BB270" s="23">
        <f t="shared" si="9"/>
        <v>0</v>
      </c>
    </row>
    <row r="271" spans="1:54" ht="13.5" customHeight="1">
      <c r="A271" s="21" t="s">
        <v>573</v>
      </c>
      <c r="B271" s="21" t="s">
        <v>1545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 t="s">
        <v>659</v>
      </c>
      <c r="T271" s="22" t="s">
        <v>659</v>
      </c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3">
        <f t="shared" si="8"/>
        <v>2</v>
      </c>
      <c r="BB271" s="23">
        <f t="shared" si="9"/>
        <v>0</v>
      </c>
    </row>
    <row r="272" spans="1:54" ht="13.5" customHeight="1">
      <c r="A272" s="21" t="s">
        <v>574</v>
      </c>
      <c r="B272" s="21" t="s">
        <v>1546</v>
      </c>
      <c r="C272" s="22" t="s">
        <v>662</v>
      </c>
      <c r="D272" s="22" t="s">
        <v>659</v>
      </c>
      <c r="E272" s="22" t="s">
        <v>659</v>
      </c>
      <c r="F272" s="22" t="s">
        <v>659</v>
      </c>
      <c r="G272" s="22" t="s">
        <v>662</v>
      </c>
      <c r="H272" s="22" t="s">
        <v>662</v>
      </c>
      <c r="I272" s="22"/>
      <c r="J272" s="22" t="s">
        <v>662</v>
      </c>
      <c r="K272" s="22" t="s">
        <v>662</v>
      </c>
      <c r="L272" s="22" t="s">
        <v>659</v>
      </c>
      <c r="M272" s="22"/>
      <c r="N272" s="22" t="s">
        <v>659</v>
      </c>
      <c r="O272" s="22"/>
      <c r="P272" s="22"/>
      <c r="Q272" s="22"/>
      <c r="R272" s="22"/>
      <c r="S272" s="22" t="s">
        <v>659</v>
      </c>
      <c r="T272" s="22"/>
      <c r="U272" s="22" t="s">
        <v>662</v>
      </c>
      <c r="V272" s="22"/>
      <c r="W272" s="22" t="s">
        <v>659</v>
      </c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3">
        <f t="shared" si="8"/>
        <v>13</v>
      </c>
      <c r="BB272" s="23">
        <f t="shared" si="9"/>
        <v>0</v>
      </c>
    </row>
    <row r="273" spans="1:54" ht="13.5" customHeight="1">
      <c r="A273" s="21" t="s">
        <v>576</v>
      </c>
      <c r="B273" s="21" t="s">
        <v>1547</v>
      </c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 t="s">
        <v>659</v>
      </c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3">
        <f t="shared" si="8"/>
        <v>1</v>
      </c>
      <c r="BB273" s="23">
        <f t="shared" si="9"/>
        <v>1</v>
      </c>
    </row>
    <row r="274" spans="1:54" ht="13.5" customHeight="1">
      <c r="A274" s="21" t="s">
        <v>578</v>
      </c>
      <c r="B274" s="21" t="s">
        <v>1548</v>
      </c>
      <c r="C274" s="22" t="s">
        <v>662</v>
      </c>
      <c r="D274" s="22" t="s">
        <v>659</v>
      </c>
      <c r="E274" s="22" t="s">
        <v>659</v>
      </c>
      <c r="F274" s="22" t="s">
        <v>659</v>
      </c>
      <c r="G274" s="22" t="s">
        <v>662</v>
      </c>
      <c r="H274" s="22" t="s">
        <v>662</v>
      </c>
      <c r="I274" s="22"/>
      <c r="J274" s="22" t="s">
        <v>662</v>
      </c>
      <c r="K274" s="22" t="s">
        <v>662</v>
      </c>
      <c r="L274" s="22" t="s">
        <v>659</v>
      </c>
      <c r="M274" s="22"/>
      <c r="N274" s="22" t="s">
        <v>659</v>
      </c>
      <c r="O274" s="22"/>
      <c r="P274" s="22"/>
      <c r="Q274" s="22"/>
      <c r="R274" s="22"/>
      <c r="S274" s="22" t="s">
        <v>659</v>
      </c>
      <c r="T274" s="22"/>
      <c r="U274" s="22" t="s">
        <v>662</v>
      </c>
      <c r="V274" s="22" t="s">
        <v>659</v>
      </c>
      <c r="W274" s="22" t="s">
        <v>659</v>
      </c>
      <c r="X274" s="22"/>
      <c r="Y274" s="22" t="s">
        <v>662</v>
      </c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3">
        <f t="shared" si="8"/>
        <v>15</v>
      </c>
      <c r="BB274" s="23">
        <f t="shared" si="9"/>
        <v>0</v>
      </c>
    </row>
    <row r="275" spans="1:54" ht="13.5" customHeight="1">
      <c r="A275" s="21" t="s">
        <v>580</v>
      </c>
      <c r="B275" s="21" t="s">
        <v>1549</v>
      </c>
      <c r="C275" s="22" t="s">
        <v>659</v>
      </c>
      <c r="D275" s="22" t="s">
        <v>659</v>
      </c>
      <c r="E275" s="22" t="s">
        <v>659</v>
      </c>
      <c r="F275" s="22" t="s">
        <v>659</v>
      </c>
      <c r="G275" s="22" t="s">
        <v>659</v>
      </c>
      <c r="H275" s="22" t="s">
        <v>662</v>
      </c>
      <c r="I275" s="22"/>
      <c r="J275" s="22" t="s">
        <v>662</v>
      </c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 t="s">
        <v>659</v>
      </c>
      <c r="X275" s="22"/>
      <c r="Y275" s="22" t="s">
        <v>662</v>
      </c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3">
        <f t="shared" si="8"/>
        <v>9</v>
      </c>
      <c r="BB275" s="23">
        <f t="shared" si="9"/>
        <v>0</v>
      </c>
    </row>
    <row r="276" spans="1:54" ht="13.5" customHeight="1">
      <c r="A276" s="21" t="s">
        <v>582</v>
      </c>
      <c r="B276" s="21" t="s">
        <v>1550</v>
      </c>
      <c r="C276" s="22" t="s">
        <v>662</v>
      </c>
      <c r="D276" s="22" t="s">
        <v>659</v>
      </c>
      <c r="E276" s="22" t="s">
        <v>659</v>
      </c>
      <c r="F276" s="22" t="s">
        <v>659</v>
      </c>
      <c r="G276" s="22" t="s">
        <v>662</v>
      </c>
      <c r="H276" s="22" t="s">
        <v>662</v>
      </c>
      <c r="I276" s="22"/>
      <c r="J276" s="22" t="s">
        <v>662</v>
      </c>
      <c r="K276" s="22" t="s">
        <v>662</v>
      </c>
      <c r="L276" s="22" t="s">
        <v>659</v>
      </c>
      <c r="M276" s="22"/>
      <c r="N276" s="22" t="s">
        <v>659</v>
      </c>
      <c r="O276" s="22"/>
      <c r="P276" s="22"/>
      <c r="Q276" s="22"/>
      <c r="R276" s="22" t="s">
        <v>659</v>
      </c>
      <c r="S276" s="22" t="s">
        <v>659</v>
      </c>
      <c r="T276" s="22"/>
      <c r="U276" s="22" t="s">
        <v>662</v>
      </c>
      <c r="V276" s="22" t="s">
        <v>659</v>
      </c>
      <c r="W276" s="22" t="s">
        <v>659</v>
      </c>
      <c r="X276" s="22"/>
      <c r="Y276" s="22" t="s">
        <v>662</v>
      </c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3">
        <f t="shared" si="8"/>
        <v>16</v>
      </c>
      <c r="BB276" s="23">
        <f t="shared" si="9"/>
        <v>0</v>
      </c>
    </row>
    <row r="277" spans="1:54" ht="13.5" customHeight="1">
      <c r="A277" s="21" t="s">
        <v>584</v>
      </c>
      <c r="B277" s="21" t="s">
        <v>1551</v>
      </c>
      <c r="C277" s="22" t="s">
        <v>662</v>
      </c>
      <c r="D277" s="22" t="s">
        <v>659</v>
      </c>
      <c r="E277" s="22" t="s">
        <v>659</v>
      </c>
      <c r="F277" s="22" t="s">
        <v>659</v>
      </c>
      <c r="G277" s="22" t="s">
        <v>659</v>
      </c>
      <c r="H277" s="22"/>
      <c r="I277" s="22"/>
      <c r="J277" s="22" t="s">
        <v>662</v>
      </c>
      <c r="K277" s="22" t="s">
        <v>662</v>
      </c>
      <c r="L277" s="22" t="s">
        <v>659</v>
      </c>
      <c r="M277" s="22"/>
      <c r="N277" s="22" t="s">
        <v>659</v>
      </c>
      <c r="O277" s="22"/>
      <c r="P277" s="22"/>
      <c r="Q277" s="22"/>
      <c r="R277" s="22"/>
      <c r="S277" s="22" t="s">
        <v>659</v>
      </c>
      <c r="T277" s="22" t="s">
        <v>659</v>
      </c>
      <c r="U277" s="22" t="s">
        <v>662</v>
      </c>
      <c r="V277" s="22"/>
      <c r="W277" s="22" t="s">
        <v>659</v>
      </c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3">
        <f t="shared" si="8"/>
        <v>13</v>
      </c>
      <c r="BB277" s="23">
        <f t="shared" si="9"/>
        <v>0</v>
      </c>
    </row>
    <row r="278" spans="1:54" ht="13.5" customHeight="1">
      <c r="A278" s="21" t="s">
        <v>586</v>
      </c>
      <c r="B278" s="21" t="s">
        <v>1552</v>
      </c>
      <c r="C278" s="22" t="s">
        <v>662</v>
      </c>
      <c r="D278" s="22" t="s">
        <v>659</v>
      </c>
      <c r="E278" s="22" t="s">
        <v>659</v>
      </c>
      <c r="F278" s="22"/>
      <c r="G278" s="22" t="s">
        <v>659</v>
      </c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 t="s">
        <v>659</v>
      </c>
      <c r="T278" s="22"/>
      <c r="U278" s="22"/>
      <c r="V278" s="22"/>
      <c r="W278" s="22" t="s">
        <v>659</v>
      </c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3">
        <f t="shared" si="8"/>
        <v>6</v>
      </c>
      <c r="BB278" s="23">
        <f t="shared" si="9"/>
        <v>0</v>
      </c>
    </row>
    <row r="279" spans="1:54" ht="13.5" customHeight="1">
      <c r="A279" s="21" t="s">
        <v>588</v>
      </c>
      <c r="B279" s="21" t="s">
        <v>1553</v>
      </c>
      <c r="C279" s="22" t="s">
        <v>662</v>
      </c>
      <c r="D279" s="22" t="s">
        <v>659</v>
      </c>
      <c r="E279" s="22" t="s">
        <v>659</v>
      </c>
      <c r="F279" s="22"/>
      <c r="G279" s="22"/>
      <c r="H279" s="22"/>
      <c r="I279" s="22"/>
      <c r="J279" s="22"/>
      <c r="K279" s="22"/>
      <c r="L279" s="22" t="s">
        <v>659</v>
      </c>
      <c r="M279" s="22"/>
      <c r="N279" s="22" t="s">
        <v>659</v>
      </c>
      <c r="O279" s="22"/>
      <c r="P279" s="22"/>
      <c r="Q279" s="22"/>
      <c r="R279" s="22"/>
      <c r="S279" s="22" t="s">
        <v>659</v>
      </c>
      <c r="T279" s="22"/>
      <c r="U279" s="22" t="s">
        <v>662</v>
      </c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3">
        <f t="shared" si="8"/>
        <v>7</v>
      </c>
      <c r="BB279" s="23">
        <f t="shared" si="9"/>
        <v>0</v>
      </c>
    </row>
    <row r="280" spans="1:54" ht="13.5" customHeight="1">
      <c r="A280" s="21" t="s">
        <v>590</v>
      </c>
      <c r="B280" s="21" t="s">
        <v>1554</v>
      </c>
      <c r="C280" s="22" t="s">
        <v>662</v>
      </c>
      <c r="D280" s="22" t="s">
        <v>659</v>
      </c>
      <c r="E280" s="22" t="s">
        <v>659</v>
      </c>
      <c r="F280" s="22" t="s">
        <v>659</v>
      </c>
      <c r="G280" s="22" t="s">
        <v>659</v>
      </c>
      <c r="H280" s="22"/>
      <c r="I280" s="22"/>
      <c r="J280" s="22" t="s">
        <v>662</v>
      </c>
      <c r="K280" s="22"/>
      <c r="L280" s="22"/>
      <c r="M280" s="22"/>
      <c r="N280" s="22" t="s">
        <v>659</v>
      </c>
      <c r="O280" s="22"/>
      <c r="P280" s="22"/>
      <c r="Q280" s="22"/>
      <c r="R280" s="22"/>
      <c r="S280" s="22" t="s">
        <v>659</v>
      </c>
      <c r="T280" s="22"/>
      <c r="U280" s="22"/>
      <c r="V280" s="22" t="s">
        <v>659</v>
      </c>
      <c r="W280" s="22" t="s">
        <v>659</v>
      </c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3">
        <f t="shared" si="8"/>
        <v>10</v>
      </c>
      <c r="BB280" s="23">
        <f t="shared" si="9"/>
        <v>0</v>
      </c>
    </row>
    <row r="281" spans="1:54" ht="13.5" customHeight="1">
      <c r="A281" s="21" t="s">
        <v>592</v>
      </c>
      <c r="B281" s="21" t="s">
        <v>1555</v>
      </c>
      <c r="C281" s="22" t="s">
        <v>659</v>
      </c>
      <c r="D281" s="22" t="s">
        <v>659</v>
      </c>
      <c r="E281" s="22" t="s">
        <v>659</v>
      </c>
      <c r="F281" s="22" t="s">
        <v>659</v>
      </c>
      <c r="G281" s="22" t="s">
        <v>659</v>
      </c>
      <c r="H281" s="22" t="s">
        <v>662</v>
      </c>
      <c r="I281" s="22"/>
      <c r="J281" s="22" t="s">
        <v>662</v>
      </c>
      <c r="K281" s="22" t="s">
        <v>662</v>
      </c>
      <c r="L281" s="22"/>
      <c r="M281" s="22"/>
      <c r="N281" s="22" t="s">
        <v>659</v>
      </c>
      <c r="O281" s="22" t="s">
        <v>659</v>
      </c>
      <c r="P281" s="22" t="s">
        <v>659</v>
      </c>
      <c r="Q281" s="22" t="s">
        <v>659</v>
      </c>
      <c r="R281" s="22"/>
      <c r="S281" s="22" t="s">
        <v>659</v>
      </c>
      <c r="T281" s="22"/>
      <c r="U281" s="22"/>
      <c r="V281" s="22" t="s">
        <v>659</v>
      </c>
      <c r="W281" s="22" t="s">
        <v>659</v>
      </c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3">
        <f t="shared" si="8"/>
        <v>15</v>
      </c>
      <c r="BB281" s="23">
        <f t="shared" si="9"/>
        <v>0</v>
      </c>
    </row>
    <row r="282" spans="1:54" ht="13.5" customHeight="1">
      <c r="A282" s="21" t="s">
        <v>594</v>
      </c>
      <c r="B282" s="21" t="s">
        <v>1556</v>
      </c>
      <c r="C282" s="22"/>
      <c r="D282" s="22"/>
      <c r="E282" s="22"/>
      <c r="F282" s="22"/>
      <c r="G282" s="22" t="s">
        <v>659</v>
      </c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 t="s">
        <v>659</v>
      </c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3">
        <f t="shared" si="8"/>
        <v>2</v>
      </c>
      <c r="BB282" s="23">
        <f t="shared" si="9"/>
        <v>0</v>
      </c>
    </row>
    <row r="283" spans="1:54" ht="13.5" customHeight="1">
      <c r="A283" s="21" t="s">
        <v>596</v>
      </c>
      <c r="B283" s="21" t="s">
        <v>1557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3">
        <f t="shared" si="8"/>
        <v>0</v>
      </c>
      <c r="BB283" s="23">
        <f t="shared" si="9"/>
        <v>0</v>
      </c>
    </row>
    <row r="284" spans="1:54" ht="13.5" customHeight="1">
      <c r="A284" s="21" t="s">
        <v>598</v>
      </c>
      <c r="B284" s="21" t="s">
        <v>1558</v>
      </c>
      <c r="C284" s="22" t="s">
        <v>662</v>
      </c>
      <c r="D284" s="22" t="s">
        <v>659</v>
      </c>
      <c r="E284" s="22" t="s">
        <v>659</v>
      </c>
      <c r="F284" s="22"/>
      <c r="G284" s="22" t="s">
        <v>659</v>
      </c>
      <c r="H284" s="22" t="s">
        <v>662</v>
      </c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3">
        <f t="shared" si="8"/>
        <v>5</v>
      </c>
      <c r="BB284" s="23">
        <f t="shared" si="9"/>
        <v>0</v>
      </c>
    </row>
    <row r="285" spans="1:54" ht="13.5" customHeight="1">
      <c r="A285" s="21" t="s">
        <v>600</v>
      </c>
      <c r="B285" s="21" t="s">
        <v>1559</v>
      </c>
      <c r="C285" s="22" t="s">
        <v>662</v>
      </c>
      <c r="D285" s="22" t="s">
        <v>659</v>
      </c>
      <c r="E285" s="22" t="s">
        <v>659</v>
      </c>
      <c r="F285" s="22"/>
      <c r="G285" s="22" t="s">
        <v>659</v>
      </c>
      <c r="H285" s="22"/>
      <c r="I285" s="22"/>
      <c r="J285" s="22"/>
      <c r="K285" s="22"/>
      <c r="L285" s="22"/>
      <c r="M285" s="22"/>
      <c r="N285" s="22" t="s">
        <v>659</v>
      </c>
      <c r="O285" s="22"/>
      <c r="P285" s="22"/>
      <c r="Q285" s="22"/>
      <c r="R285" s="22"/>
      <c r="S285" s="22" t="s">
        <v>659</v>
      </c>
      <c r="T285" s="22"/>
      <c r="U285" s="22"/>
      <c r="V285" s="22" t="s">
        <v>659</v>
      </c>
      <c r="W285" s="22" t="s">
        <v>659</v>
      </c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3">
        <f t="shared" si="8"/>
        <v>8</v>
      </c>
      <c r="BB285" s="23">
        <f t="shared" si="9"/>
        <v>0</v>
      </c>
    </row>
    <row r="286" spans="1:54" ht="13.5" customHeight="1">
      <c r="A286" s="21" t="s">
        <v>602</v>
      </c>
      <c r="B286" s="21" t="s">
        <v>1560</v>
      </c>
      <c r="C286" s="22" t="s">
        <v>662</v>
      </c>
      <c r="D286" s="22" t="s">
        <v>659</v>
      </c>
      <c r="E286" s="22" t="s">
        <v>659</v>
      </c>
      <c r="F286" s="22"/>
      <c r="G286" s="22" t="s">
        <v>659</v>
      </c>
      <c r="H286" s="22" t="s">
        <v>662</v>
      </c>
      <c r="I286" s="22"/>
      <c r="J286" s="22"/>
      <c r="K286" s="22" t="s">
        <v>662</v>
      </c>
      <c r="L286" s="22"/>
      <c r="M286" s="22"/>
      <c r="N286" s="22"/>
      <c r="O286" s="22" t="s">
        <v>659</v>
      </c>
      <c r="P286" s="22" t="s">
        <v>659</v>
      </c>
      <c r="Q286" s="22"/>
      <c r="R286" s="22"/>
      <c r="S286" s="22" t="s">
        <v>659</v>
      </c>
      <c r="T286" s="22"/>
      <c r="U286" s="22"/>
      <c r="V286" s="22" t="s">
        <v>659</v>
      </c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3">
        <f t="shared" si="8"/>
        <v>10</v>
      </c>
      <c r="BB286" s="23">
        <f t="shared" si="9"/>
        <v>0</v>
      </c>
    </row>
    <row r="287" spans="1:54" ht="13.5" customHeight="1">
      <c r="A287" s="21" t="s">
        <v>604</v>
      </c>
      <c r="B287" s="21" t="s">
        <v>1561</v>
      </c>
      <c r="C287" s="22" t="s">
        <v>662</v>
      </c>
      <c r="D287" s="22" t="s">
        <v>659</v>
      </c>
      <c r="E287" s="22" t="s">
        <v>659</v>
      </c>
      <c r="F287" s="22"/>
      <c r="G287" s="22" t="s">
        <v>659</v>
      </c>
      <c r="H287" s="22" t="s">
        <v>662</v>
      </c>
      <c r="I287" s="22"/>
      <c r="J287" s="22" t="s">
        <v>662</v>
      </c>
      <c r="K287" s="22"/>
      <c r="L287" s="22" t="s">
        <v>659</v>
      </c>
      <c r="M287" s="22"/>
      <c r="N287" s="22" t="s">
        <v>659</v>
      </c>
      <c r="O287" s="22"/>
      <c r="P287" s="22"/>
      <c r="Q287" s="22"/>
      <c r="R287" s="22"/>
      <c r="S287" s="22" t="s">
        <v>659</v>
      </c>
      <c r="T287" s="22"/>
      <c r="U287" s="22"/>
      <c r="V287" s="22"/>
      <c r="W287" s="22" t="s">
        <v>659</v>
      </c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3">
        <f t="shared" si="8"/>
        <v>10</v>
      </c>
      <c r="BB287" s="23">
        <f t="shared" si="9"/>
        <v>0</v>
      </c>
    </row>
    <row r="288" spans="1:54" ht="13.5" customHeight="1">
      <c r="A288" s="21" t="s">
        <v>606</v>
      </c>
      <c r="B288" s="21" t="s">
        <v>1562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3">
        <f t="shared" si="8"/>
        <v>0</v>
      </c>
      <c r="BB288" s="23">
        <f t="shared" si="9"/>
        <v>0</v>
      </c>
    </row>
    <row r="289" spans="1:54" ht="13.5" customHeight="1">
      <c r="A289" s="21" t="s">
        <v>608</v>
      </c>
      <c r="B289" s="21" t="s">
        <v>1563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 t="s">
        <v>659</v>
      </c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3">
        <f t="shared" si="8"/>
        <v>1</v>
      </c>
      <c r="BB289" s="23">
        <f t="shared" si="9"/>
        <v>1</v>
      </c>
    </row>
    <row r="290" spans="1:54" ht="13.5" customHeight="1">
      <c r="A290" s="21" t="s">
        <v>610</v>
      </c>
      <c r="B290" s="21" t="s">
        <v>1564</v>
      </c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3">
        <f t="shared" si="8"/>
        <v>0</v>
      </c>
      <c r="BB290" s="23">
        <f t="shared" si="9"/>
        <v>0</v>
      </c>
    </row>
    <row r="291" spans="1:54" ht="13.5" customHeight="1">
      <c r="A291" s="21" t="s">
        <v>612</v>
      </c>
      <c r="B291" s="21" t="s">
        <v>1565</v>
      </c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 t="s">
        <v>659</v>
      </c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3">
        <f t="shared" si="8"/>
        <v>1</v>
      </c>
      <c r="BB291" s="23">
        <f t="shared" si="9"/>
        <v>1</v>
      </c>
    </row>
    <row r="292" spans="1:54" ht="13.5" customHeight="1">
      <c r="A292" s="21" t="s">
        <v>614</v>
      </c>
      <c r="B292" s="21" t="s">
        <v>1566</v>
      </c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 t="s">
        <v>659</v>
      </c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3">
        <f t="shared" si="8"/>
        <v>1</v>
      </c>
      <c r="BB292" s="23">
        <f t="shared" si="9"/>
        <v>1</v>
      </c>
    </row>
    <row r="293" spans="1:54" ht="13.5" customHeight="1">
      <c r="A293" s="21" t="s">
        <v>616</v>
      </c>
      <c r="B293" s="21" t="s">
        <v>1567</v>
      </c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3">
        <f t="shared" si="8"/>
        <v>0</v>
      </c>
      <c r="BB293" s="23">
        <f t="shared" si="9"/>
        <v>0</v>
      </c>
    </row>
    <row r="294" spans="1:54" ht="13.5" customHeight="1">
      <c r="A294" s="21" t="s">
        <v>618</v>
      </c>
      <c r="B294" s="21" t="s">
        <v>1568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3">
        <f t="shared" si="8"/>
        <v>0</v>
      </c>
      <c r="BB294" s="23">
        <f t="shared" si="9"/>
        <v>0</v>
      </c>
    </row>
    <row r="295" spans="1:54" ht="13.5" customHeight="1">
      <c r="A295" s="21" t="s">
        <v>620</v>
      </c>
      <c r="B295" s="21" t="s">
        <v>1569</v>
      </c>
      <c r="C295" s="22"/>
      <c r="D295" s="22"/>
      <c r="E295" s="22"/>
      <c r="F295" s="22"/>
      <c r="G295" s="22" t="s">
        <v>662</v>
      </c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 t="s">
        <v>659</v>
      </c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3">
        <f t="shared" si="8"/>
        <v>2</v>
      </c>
      <c r="BB295" s="23">
        <f t="shared" si="9"/>
        <v>0</v>
      </c>
    </row>
    <row r="296" spans="1:54" ht="13.5" customHeight="1">
      <c r="A296" s="21" t="s">
        <v>622</v>
      </c>
      <c r="B296" s="21" t="s">
        <v>1570</v>
      </c>
      <c r="C296" s="22"/>
      <c r="D296" s="22" t="s">
        <v>659</v>
      </c>
      <c r="E296" s="22"/>
      <c r="F296" s="22"/>
      <c r="G296" s="22" t="s">
        <v>659</v>
      </c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3">
        <f t="shared" si="8"/>
        <v>2</v>
      </c>
      <c r="BB296" s="23">
        <f t="shared" si="9"/>
        <v>0</v>
      </c>
    </row>
    <row r="297" spans="1:54" ht="13.5" customHeight="1">
      <c r="A297" s="21" t="s">
        <v>624</v>
      </c>
      <c r="B297" s="21" t="s">
        <v>1571</v>
      </c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3">
        <f t="shared" si="8"/>
        <v>0</v>
      </c>
      <c r="BB297" s="23">
        <f t="shared" si="9"/>
        <v>0</v>
      </c>
    </row>
    <row r="298" spans="1:54" ht="13.5" customHeight="1">
      <c r="A298" s="21" t="s">
        <v>626</v>
      </c>
      <c r="B298" s="21" t="s">
        <v>1572</v>
      </c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3">
        <f t="shared" si="8"/>
        <v>0</v>
      </c>
      <c r="BB298" s="23">
        <f t="shared" si="9"/>
        <v>0</v>
      </c>
    </row>
    <row r="299" spans="1:54" ht="13.5" customHeight="1">
      <c r="A299" s="21" t="s">
        <v>628</v>
      </c>
      <c r="B299" s="21" t="s">
        <v>1573</v>
      </c>
      <c r="C299" s="22" t="s">
        <v>659</v>
      </c>
      <c r="D299" s="22" t="s">
        <v>659</v>
      </c>
      <c r="E299" s="22" t="s">
        <v>659</v>
      </c>
      <c r="F299" s="22" t="s">
        <v>659</v>
      </c>
      <c r="G299" s="22" t="s">
        <v>659</v>
      </c>
      <c r="H299" s="22"/>
      <c r="I299" s="22"/>
      <c r="J299" s="22"/>
      <c r="K299" s="22"/>
      <c r="L299" s="22"/>
      <c r="M299" s="22"/>
      <c r="N299" s="22" t="s">
        <v>659</v>
      </c>
      <c r="O299" s="22"/>
      <c r="P299" s="22"/>
      <c r="Q299" s="22"/>
      <c r="R299" s="22"/>
      <c r="S299" s="22" t="s">
        <v>659</v>
      </c>
      <c r="T299" s="22"/>
      <c r="U299" s="22"/>
      <c r="V299" s="22" t="s">
        <v>659</v>
      </c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3">
        <f t="shared" si="8"/>
        <v>8</v>
      </c>
      <c r="BB299" s="23">
        <f t="shared" si="9"/>
        <v>0</v>
      </c>
    </row>
    <row r="300" spans="1:54" ht="13.5" customHeight="1">
      <c r="A300" s="21" t="s">
        <v>630</v>
      </c>
      <c r="B300" s="21" t="s">
        <v>1574</v>
      </c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3">
        <f t="shared" si="8"/>
        <v>0</v>
      </c>
      <c r="BB300" s="23">
        <f t="shared" si="9"/>
        <v>0</v>
      </c>
    </row>
    <row r="301" spans="1:54" ht="13.5" customHeight="1">
      <c r="A301" s="21" t="s">
        <v>632</v>
      </c>
      <c r="B301" s="21" t="s">
        <v>1575</v>
      </c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3">
        <f t="shared" si="8"/>
        <v>0</v>
      </c>
      <c r="BB301" s="23">
        <f t="shared" si="9"/>
        <v>0</v>
      </c>
    </row>
    <row r="302" spans="1:54" ht="13.5" customHeight="1">
      <c r="A302" s="21" t="s">
        <v>634</v>
      </c>
      <c r="B302" s="21" t="s">
        <v>1576</v>
      </c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3">
        <f t="shared" si="8"/>
        <v>0</v>
      </c>
      <c r="BB302" s="23">
        <f t="shared" si="9"/>
        <v>0</v>
      </c>
    </row>
    <row r="303" spans="1:54" ht="13.5" customHeight="1">
      <c r="A303" s="21" t="s">
        <v>636</v>
      </c>
      <c r="B303" s="21" t="s">
        <v>1577</v>
      </c>
      <c r="C303" s="22" t="s">
        <v>662</v>
      </c>
      <c r="D303" s="22" t="s">
        <v>659</v>
      </c>
      <c r="E303" s="22" t="s">
        <v>659</v>
      </c>
      <c r="F303" s="22"/>
      <c r="G303" s="22" t="s">
        <v>659</v>
      </c>
      <c r="H303" s="22"/>
      <c r="I303" s="22"/>
      <c r="J303" s="22"/>
      <c r="K303" s="22"/>
      <c r="L303" s="22"/>
      <c r="M303" s="22"/>
      <c r="N303" s="22" t="s">
        <v>659</v>
      </c>
      <c r="O303" s="22" t="s">
        <v>659</v>
      </c>
      <c r="P303" s="22" t="s">
        <v>659</v>
      </c>
      <c r="Q303" s="22" t="s">
        <v>659</v>
      </c>
      <c r="R303" s="22"/>
      <c r="S303" s="22" t="s">
        <v>659</v>
      </c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3">
        <f t="shared" si="8"/>
        <v>9</v>
      </c>
      <c r="BB303" s="23">
        <f t="shared" si="9"/>
        <v>0</v>
      </c>
    </row>
    <row r="304" spans="1:54" ht="13.5" customHeight="1">
      <c r="A304" s="21" t="s">
        <v>638</v>
      </c>
      <c r="B304" s="21" t="s">
        <v>1578</v>
      </c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3">
        <f t="shared" si="8"/>
        <v>0</v>
      </c>
      <c r="BB304" s="23">
        <f t="shared" si="9"/>
        <v>0</v>
      </c>
    </row>
    <row r="305" spans="1:54" ht="13.5" customHeight="1">
      <c r="A305" s="21" t="s">
        <v>640</v>
      </c>
      <c r="B305" s="21" t="s">
        <v>1579</v>
      </c>
      <c r="C305" s="22"/>
      <c r="D305" s="22"/>
      <c r="E305" s="22"/>
      <c r="F305" s="22"/>
      <c r="G305" s="22" t="s">
        <v>659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3">
        <f t="shared" si="8"/>
        <v>1</v>
      </c>
      <c r="BB305" s="23">
        <f t="shared" si="9"/>
        <v>1</v>
      </c>
    </row>
    <row r="306" spans="1:54" ht="13.5" customHeight="1">
      <c r="A306" s="21" t="s">
        <v>642</v>
      </c>
      <c r="B306" s="21" t="s">
        <v>1580</v>
      </c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3">
        <f t="shared" si="8"/>
        <v>0</v>
      </c>
      <c r="BB306" s="23">
        <f t="shared" si="9"/>
        <v>0</v>
      </c>
    </row>
    <row r="307" spans="1:54" ht="13.5" customHeight="1">
      <c r="A307" s="21" t="s">
        <v>644</v>
      </c>
      <c r="B307" s="21" t="s">
        <v>1581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3">
        <f t="shared" si="8"/>
        <v>0</v>
      </c>
      <c r="BB307" s="23">
        <f t="shared" si="9"/>
        <v>0</v>
      </c>
    </row>
    <row r="308" spans="1:54" ht="13.5" customHeight="1">
      <c r="A308" s="21" t="s">
        <v>646</v>
      </c>
      <c r="B308" s="21" t="s">
        <v>1582</v>
      </c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3">
        <f t="shared" si="8"/>
        <v>0</v>
      </c>
      <c r="BB308" s="23">
        <f t="shared" si="9"/>
        <v>0</v>
      </c>
    </row>
    <row r="309" spans="1:54" ht="13.5" customHeight="1">
      <c r="A309" s="21" t="s">
        <v>1583</v>
      </c>
      <c r="B309" s="21" t="s">
        <v>1584</v>
      </c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 t="s">
        <v>662</v>
      </c>
      <c r="P309" s="22" t="s">
        <v>662</v>
      </c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3">
        <f t="shared" si="8"/>
        <v>2</v>
      </c>
      <c r="BB309" s="23">
        <f t="shared" si="9"/>
        <v>0</v>
      </c>
    </row>
    <row r="310" spans="1:54" ht="13.5" customHeight="1">
      <c r="A310" s="21" t="s">
        <v>648</v>
      </c>
      <c r="B310" s="21" t="s">
        <v>1585</v>
      </c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3">
        <f t="shared" si="8"/>
        <v>0</v>
      </c>
      <c r="BB310" s="23">
        <f t="shared" si="9"/>
        <v>0</v>
      </c>
    </row>
    <row r="311" spans="1:54" ht="13.5" customHeight="1">
      <c r="A311" s="21" t="s">
        <v>650</v>
      </c>
      <c r="B311" s="21" t="s">
        <v>1586</v>
      </c>
      <c r="C311" s="22"/>
      <c r="D311" s="22"/>
      <c r="E311" s="22"/>
      <c r="F311" s="22"/>
      <c r="G311" s="22" t="s">
        <v>659</v>
      </c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3">
        <f t="shared" si="8"/>
        <v>1</v>
      </c>
      <c r="BB311" s="23">
        <f t="shared" si="9"/>
        <v>1</v>
      </c>
    </row>
    <row r="312" spans="1:54" ht="13.5" customHeight="1">
      <c r="A312" s="24"/>
      <c r="B312" s="24"/>
      <c r="C312" s="24">
        <f t="shared" ref="C312:AF312" si="10">COUNTA(C5:C311)</f>
        <v>99</v>
      </c>
      <c r="D312" s="24">
        <f t="shared" si="10"/>
        <v>98</v>
      </c>
      <c r="E312" s="24">
        <f t="shared" si="10"/>
        <v>102</v>
      </c>
      <c r="F312" s="24">
        <f t="shared" si="10"/>
        <v>77</v>
      </c>
      <c r="G312" s="24">
        <f t="shared" si="10"/>
        <v>87</v>
      </c>
      <c r="H312" s="24">
        <f t="shared" si="10"/>
        <v>34</v>
      </c>
      <c r="I312" s="24">
        <f t="shared" si="10"/>
        <v>0</v>
      </c>
      <c r="J312" s="24">
        <f t="shared" si="10"/>
        <v>93</v>
      </c>
      <c r="K312" s="24">
        <f t="shared" si="10"/>
        <v>26</v>
      </c>
      <c r="L312" s="24">
        <f t="shared" si="10"/>
        <v>61</v>
      </c>
      <c r="M312" s="24">
        <f t="shared" si="10"/>
        <v>2</v>
      </c>
      <c r="N312" s="24">
        <f t="shared" si="10"/>
        <v>42</v>
      </c>
      <c r="O312" s="24">
        <f t="shared" si="10"/>
        <v>64</v>
      </c>
      <c r="P312" s="24">
        <f t="shared" si="10"/>
        <v>64</v>
      </c>
      <c r="Q312" s="24">
        <f t="shared" si="10"/>
        <v>51</v>
      </c>
      <c r="R312" s="24">
        <f t="shared" si="10"/>
        <v>10</v>
      </c>
      <c r="S312" s="24">
        <f t="shared" si="10"/>
        <v>76</v>
      </c>
      <c r="T312" s="24">
        <f t="shared" si="10"/>
        <v>7</v>
      </c>
      <c r="U312" s="24">
        <f t="shared" si="10"/>
        <v>44</v>
      </c>
      <c r="V312" s="24">
        <f t="shared" si="10"/>
        <v>61</v>
      </c>
      <c r="W312" s="24">
        <f t="shared" si="10"/>
        <v>79</v>
      </c>
      <c r="X312" s="24">
        <f t="shared" si="10"/>
        <v>3</v>
      </c>
      <c r="Y312" s="24">
        <f t="shared" si="10"/>
        <v>8</v>
      </c>
      <c r="Z312" s="24">
        <f t="shared" si="10"/>
        <v>0</v>
      </c>
      <c r="AA312" s="24">
        <f t="shared" si="10"/>
        <v>0</v>
      </c>
      <c r="AB312" s="24">
        <f t="shared" si="10"/>
        <v>0</v>
      </c>
      <c r="AC312" s="24">
        <f t="shared" si="10"/>
        <v>0</v>
      </c>
      <c r="AD312" s="24">
        <f t="shared" si="10"/>
        <v>0</v>
      </c>
      <c r="AE312" s="24">
        <f t="shared" si="10"/>
        <v>0</v>
      </c>
      <c r="AF312" s="24">
        <f t="shared" si="10"/>
        <v>0</v>
      </c>
    </row>
    <row r="313" spans="1:54" ht="13.5" customHeight="1"/>
    <row r="314" spans="1:54" ht="13.5" customHeight="1"/>
    <row r="315" spans="1:54" ht="13.5" customHeight="1"/>
    <row r="316" spans="1:54" ht="13.5" customHeight="1"/>
    <row r="317" spans="1:54" ht="13.5" customHeight="1"/>
    <row r="318" spans="1:54" ht="13.5" customHeight="1"/>
    <row r="319" spans="1:54" ht="13.5" customHeight="1"/>
    <row r="320" spans="1:54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AF1"/>
    <mergeCell ref="A2:AF2"/>
  </mergeCells>
  <conditionalFormatting sqref="C5:AF311">
    <cfRule type="expression" dxfId="0" priority="2">
      <formula>LEN(TRIM(C5))&gt;0</formula>
    </cfRule>
  </conditionalFormatting>
  <pageMargins left="0.7" right="0.7" top="0.75" bottom="0.75" header="0.511811023622047" footer="0.511811023622047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K1000"/>
  <sheetViews>
    <sheetView showGridLines="0" zoomScaleNormal="100" workbookViewId="0"/>
  </sheetViews>
  <sheetFormatPr defaultColWidth="12.59765625" defaultRowHeight="14.25"/>
  <cols>
    <col min="1" max="27" width="15" customWidth="1"/>
    <col min="28" max="57" width="8.59765625" customWidth="1"/>
    <col min="59" max="63" width="13" customWidth="1"/>
  </cols>
  <sheetData>
    <row r="1" spans="1:63" ht="13.5" customHeight="1">
      <c r="A1" s="47" t="s">
        <v>1587</v>
      </c>
      <c r="B1" s="47"/>
      <c r="C1" s="47"/>
      <c r="D1" s="47"/>
      <c r="E1" s="47"/>
      <c r="F1" s="47"/>
      <c r="G1" s="47"/>
      <c r="H1" s="30" t="s">
        <v>1588</v>
      </c>
    </row>
    <row r="2" spans="1:63" ht="13.5" customHeight="1"/>
    <row r="3" spans="1:63" ht="13.5" customHeight="1">
      <c r="A3" s="31" t="s">
        <v>26</v>
      </c>
      <c r="B3" s="31" t="s">
        <v>1589</v>
      </c>
      <c r="C3" s="31" t="s">
        <v>20</v>
      </c>
      <c r="D3" s="31" t="s">
        <v>1590</v>
      </c>
      <c r="F3" s="31" t="s">
        <v>26</v>
      </c>
      <c r="G3" s="31" t="s">
        <v>30</v>
      </c>
      <c r="H3" s="31" t="s">
        <v>27</v>
      </c>
      <c r="I3" s="31" t="s">
        <v>31</v>
      </c>
      <c r="K3" s="31" t="s">
        <v>27</v>
      </c>
      <c r="L3" s="31" t="s">
        <v>32</v>
      </c>
      <c r="M3" s="31" t="s">
        <v>33</v>
      </c>
      <c r="N3" s="31" t="s">
        <v>34</v>
      </c>
      <c r="O3" s="31" t="s">
        <v>35</v>
      </c>
      <c r="P3" s="31" t="s">
        <v>37</v>
      </c>
      <c r="Q3" s="31" t="s">
        <v>41</v>
      </c>
      <c r="S3" s="31" t="s">
        <v>27</v>
      </c>
      <c r="T3" s="31" t="s">
        <v>37</v>
      </c>
      <c r="U3" s="31" t="s">
        <v>41</v>
      </c>
      <c r="V3" s="31" t="s">
        <v>1591</v>
      </c>
      <c r="X3" s="31" t="s">
        <v>27</v>
      </c>
      <c r="Y3" s="31" t="s">
        <v>41</v>
      </c>
      <c r="Z3" s="31" t="s">
        <v>36</v>
      </c>
      <c r="AA3" s="31" t="s">
        <v>37</v>
      </c>
      <c r="AC3" s="31" t="s">
        <v>26</v>
      </c>
      <c r="AD3" s="31" t="s">
        <v>27</v>
      </c>
      <c r="AE3" s="31" t="s">
        <v>28</v>
      </c>
      <c r="AF3" s="31" t="s">
        <v>1590</v>
      </c>
      <c r="AG3" s="31" t="s">
        <v>1592</v>
      </c>
      <c r="AI3" s="31" t="s">
        <v>26</v>
      </c>
      <c r="AJ3" s="31" t="s">
        <v>30</v>
      </c>
      <c r="AK3" s="31" t="s">
        <v>27</v>
      </c>
      <c r="AL3" s="31" t="s">
        <v>31</v>
      </c>
      <c r="AM3" s="31" t="s">
        <v>1592</v>
      </c>
      <c r="AN3" s="31" t="s">
        <v>1593</v>
      </c>
      <c r="AO3" s="31" t="s">
        <v>27</v>
      </c>
      <c r="AP3" s="31" t="s">
        <v>37</v>
      </c>
      <c r="AQ3" s="31" t="s">
        <v>41</v>
      </c>
      <c r="AR3" s="31" t="s">
        <v>42</v>
      </c>
      <c r="AS3" s="31" t="s">
        <v>1592</v>
      </c>
      <c r="AU3" s="31" t="s">
        <v>27</v>
      </c>
      <c r="AV3" s="31" t="s">
        <v>41</v>
      </c>
      <c r="AW3" s="31" t="s">
        <v>36</v>
      </c>
      <c r="AX3" s="31" t="s">
        <v>37</v>
      </c>
      <c r="AY3" s="31" t="s">
        <v>1592</v>
      </c>
      <c r="BA3" s="31" t="s">
        <v>27</v>
      </c>
      <c r="BB3" s="31" t="s">
        <v>37</v>
      </c>
      <c r="BC3" s="31" t="s">
        <v>41</v>
      </c>
      <c r="BD3" s="31" t="s">
        <v>42</v>
      </c>
      <c r="BE3" s="31" t="s">
        <v>1592</v>
      </c>
      <c r="BG3" s="31" t="s">
        <v>27</v>
      </c>
      <c r="BH3" s="31" t="s">
        <v>26</v>
      </c>
      <c r="BI3" s="31" t="s">
        <v>36</v>
      </c>
      <c r="BJ3" s="31" t="s">
        <v>37</v>
      </c>
      <c r="BK3" s="31" t="s">
        <v>1592</v>
      </c>
    </row>
    <row r="4" spans="1:63" ht="13.5" customHeight="1">
      <c r="A4" s="32" t="str">
        <f>"Denmark"</f>
        <v>Denmark</v>
      </c>
      <c r="B4" s="32">
        <f>COUNTIF(Denmark!$BA$5:$BA$311,"&gt;0")</f>
        <v>0</v>
      </c>
      <c r="C4" s="32">
        <f>COUNTIF(Denmark!$C$4:$AZ$4,"&lt;&gt;")</f>
        <v>0</v>
      </c>
      <c r="D4" s="33">
        <f>IF(C4=0,0,B4/C4)</f>
        <v>0</v>
      </c>
      <c r="F4" s="32" t="str">
        <f t="shared" ref="F4:F33" si="0">"Denmark"</f>
        <v>Denmark</v>
      </c>
      <c r="G4" s="32" t="str">
        <f>IF(Denmark!C$4="","",Denmark!C$4)</f>
        <v/>
      </c>
      <c r="H4" s="32" t="str">
        <f>IF(G4="","",COUNTIF(Denmark!C$5:C$311,"&lt;&gt;"))</f>
        <v/>
      </c>
      <c r="I4" s="32" t="str">
        <f>IF(G4="","",SUMPRODUCT(--(Denmark!C$5:C$311&lt;&gt;""),--($P$4:$P$310&gt;0),--($P$4:$P$310&lt;3)))</f>
        <v/>
      </c>
      <c r="K4" s="32" t="str">
        <f>Denmark!A5</f>
        <v>Mute swan</v>
      </c>
      <c r="L4" s="32">
        <f>Denmark!BA5</f>
        <v>0</v>
      </c>
      <c r="M4" s="32">
        <f>Norway!BA5</f>
        <v>2</v>
      </c>
      <c r="N4" s="32">
        <f>Finland!BA5</f>
        <v>11</v>
      </c>
      <c r="O4" s="32">
        <f>Sweden!BA5</f>
        <v>14</v>
      </c>
      <c r="P4" s="32">
        <f t="shared" ref="P4:P67" si="1">SUM(L4:O4)</f>
        <v>27</v>
      </c>
      <c r="Q4" s="32">
        <f t="shared" ref="Q4:Q67" si="2">COUNTIF(L4:O4,"&gt;0")</f>
        <v>3</v>
      </c>
      <c r="S4" s="32" t="str">
        <f t="shared" ref="S4:S67" si="3">K4</f>
        <v>Mute swan</v>
      </c>
      <c r="T4" s="32">
        <f t="shared" ref="T4:T67" si="4">P4</f>
        <v>27</v>
      </c>
      <c r="U4" s="32">
        <f t="shared" ref="U4:U67" si="5">Q4</f>
        <v>3</v>
      </c>
      <c r="V4" s="32" t="str">
        <f t="shared" ref="V4:V67" si="6">TRIM(IF(L4&gt;0,"Denmark ","")&amp;IF(M4&gt;0,"Norway ","")&amp;IF(N4&gt;0,"Finland ","")&amp;IF(O4&gt;0,"Sweden ",""))</f>
        <v>Norway Finland Sweden</v>
      </c>
      <c r="X4" s="32" t="str">
        <f t="shared" ref="X4:X67" si="7">S4</f>
        <v>Mute swan</v>
      </c>
      <c r="Y4" s="32" t="str">
        <f t="shared" ref="Y4:Y67" si="8">IF(AND(P4&gt;0,P4&lt;3),TRIM(IF(L4&gt;0,"Denmark ","")&amp;IF(M4&gt;0,"Norway ","")&amp;IF(N4&gt;0,"Finland ","")&amp;IF(O4&gt;0,"Sweden ","")),"")</f>
        <v/>
      </c>
      <c r="Z4" s="32" t="str">
        <f>IF(AND(P4&gt;0,P4&lt;3),TRIM(IF(L4&gt;0,"Denmark: "&amp;IFERROR(LOOKUP(2,1/(Denmark!$C5:$AZ5&lt;&gt;""),Denmark!$C$4:$AZ$4),"")&amp;" ","")&amp;IF(M4&gt;0,"Norway: "&amp;IFERROR(LOOKUP(2,1/(Norway!$C5:$AZ5&lt;&gt;""),Norway!$C$4:$AZ$4),"")&amp;" ","")&amp;IF(N4&gt;0,"Finland: "&amp;IFERROR(LOOKUP(2,1/(Finland!$C5:$AZ5&lt;&gt;""),Finland!$C$4:$AZ$4),"")&amp;" ","")&amp;IF(O4&gt;0,"Sweden: "&amp;IFERROR(LOOKUP(2,1/(Sweden!$C5:$AZ5&lt;&gt;""),Sweden!$C$4:$AZ$4),"")&amp;" ","")),"")</f>
        <v/>
      </c>
      <c r="AA4" s="32">
        <f t="shared" ref="AA4:AA67" si="9">P4</f>
        <v>27</v>
      </c>
      <c r="AC4" s="32" t="str">
        <f t="shared" ref="AC4:AF7" si="10">A4</f>
        <v>Denmark</v>
      </c>
      <c r="AD4" s="32">
        <f t="shared" si="10"/>
        <v>0</v>
      </c>
      <c r="AE4" s="32">
        <f t="shared" si="10"/>
        <v>0</v>
      </c>
      <c r="AF4" s="33">
        <f t="shared" si="10"/>
        <v>0</v>
      </c>
      <c r="AG4" s="32">
        <f>B4+(8-ROW())/100000</f>
        <v>4.0000000000000003E-5</v>
      </c>
      <c r="AH4" s="32"/>
      <c r="AI4" s="32" t="str">
        <f t="shared" ref="AI4:AI35" si="11">F4</f>
        <v>Denmark</v>
      </c>
      <c r="AJ4" s="32" t="str">
        <f t="shared" ref="AJ4:AJ35" si="12">G4</f>
        <v/>
      </c>
      <c r="AK4" s="32" t="str">
        <f t="shared" ref="AK4:AK35" si="13">H4</f>
        <v/>
      </c>
      <c r="AL4" s="32" t="str">
        <f t="shared" ref="AL4:AL35" si="14">I4</f>
        <v/>
      </c>
      <c r="AM4" s="32">
        <f t="shared" ref="AM4:AM35" si="15">IF(G4="",-1,H4+(204-ROW())/100000)</f>
        <v>-1</v>
      </c>
      <c r="AN4" s="32">
        <f t="shared" ref="AN4:AN35" si="16">IF(G4="",-1,I4+(204-ROW())/100000)</f>
        <v>-1</v>
      </c>
      <c r="AO4" s="32" t="str">
        <f t="shared" ref="AO4:AO67" si="17">S4</f>
        <v>Mute swan</v>
      </c>
      <c r="AP4" s="32">
        <f t="shared" ref="AP4:AP67" si="18">T4</f>
        <v>27</v>
      </c>
      <c r="AQ4" s="32">
        <f t="shared" ref="AQ4:AQ67" si="19">U4</f>
        <v>3</v>
      </c>
      <c r="AR4" s="32" t="str">
        <f t="shared" ref="AR4:AR67" si="20">V4</f>
        <v>Norway Finland Sweden</v>
      </c>
      <c r="AS4" s="32">
        <f t="shared" ref="AS4:AS67" si="21">T4+(311-ROW())/100000</f>
        <v>27.003070000000001</v>
      </c>
      <c r="AT4" s="32"/>
      <c r="AU4" s="32" t="str">
        <f t="shared" ref="AU4:AU67" si="22">X4</f>
        <v>Mute swan</v>
      </c>
      <c r="AV4" s="32" t="str">
        <f t="shared" ref="AV4:AV67" si="23">Y4</f>
        <v/>
      </c>
      <c r="AW4" s="32" t="str">
        <f t="shared" ref="AW4:AW67" si="24">Z4</f>
        <v/>
      </c>
      <c r="AX4" s="32">
        <f t="shared" ref="AX4:AX67" si="25">AA4</f>
        <v>27</v>
      </c>
      <c r="AY4" s="32">
        <f t="shared" ref="AY4:AY67" si="26">IF(AND(AX4&gt;0,AX4&lt;3),(3-AX4)*1000+(311-ROW())/1000,-1)</f>
        <v>-1</v>
      </c>
      <c r="AZ4" s="32"/>
      <c r="BA4" s="32" t="str">
        <f t="shared" ref="BA4:BA67" si="27">S4</f>
        <v>Mute swan</v>
      </c>
      <c r="BB4" s="32">
        <f t="shared" ref="BB4:BB67" si="28">T4</f>
        <v>27</v>
      </c>
      <c r="BC4" s="32">
        <f t="shared" ref="BC4:BC67" si="29">U4</f>
        <v>3</v>
      </c>
      <c r="BD4" s="32" t="str">
        <f t="shared" ref="BD4:BD67" si="30">V4</f>
        <v>Norway Finland Sweden</v>
      </c>
      <c r="BE4" s="32">
        <f t="shared" ref="BE4:BE67" si="31">IF(U4=4,T4+(311-ROW())/100000,-1)</f>
        <v>-1</v>
      </c>
      <c r="BG4" t="str">
        <f t="shared" ref="BG4:BG67" si="32">K4</f>
        <v>Mute swan</v>
      </c>
      <c r="BH4" t="str">
        <f t="shared" ref="BH4:BH67" si="33">IF(Q4=1,V4,"")</f>
        <v/>
      </c>
      <c r="BI4" t="str">
        <f>IF(Q4=1,TRIM(IF(L4&gt;0,"Denmark: "&amp;IFERROR(LOOKUP(2,1/(Denmark!$C5:$AZ5&lt;&gt;""),Denmark!$C$4:$AZ$4),"")&amp;" ","")&amp;IF(M4&gt;0,"Norway: "&amp;IFERROR(LOOKUP(2,1/(Norway!$C5:$AZ5&lt;&gt;""),Norway!$C$4:$AZ$4),"")&amp;" ","")&amp;IF(N4&gt;0,"Finland: "&amp;IFERROR(LOOKUP(2,1/(Finland!$C5:$AZ5&lt;&gt;""),Finland!$C$4:$AZ$4),"")&amp;" ","")&amp;IF(O4&gt;0,"Sweden: "&amp;IFERROR(LOOKUP(2,1/(Sweden!$C5:$AZ5&lt;&gt;""),Sweden!$C$4:$AZ$4),"")&amp;" ","")),"")</f>
        <v/>
      </c>
      <c r="BJ4">
        <f t="shared" ref="BJ4:BJ67" si="34">P4</f>
        <v>27</v>
      </c>
      <c r="BK4">
        <f t="shared" ref="BK4:BK67" si="35">IF(Q4=1,P4+(311-ROW())/100000,-1)</f>
        <v>-1</v>
      </c>
    </row>
    <row r="5" spans="1:63" ht="13.5" customHeight="1">
      <c r="A5" s="32" t="str">
        <f>"Norway"</f>
        <v>Norway</v>
      </c>
      <c r="B5" s="32">
        <f>COUNTIF(Norway!$BA$5:$BA$311,"&gt;0")</f>
        <v>75</v>
      </c>
      <c r="C5" s="32">
        <f>COUNTIF(Norway!$C$4:$AZ$4,"&lt;&gt;")</f>
        <v>5</v>
      </c>
      <c r="D5" s="33">
        <f>IF(C5=0,0,B5/C5)</f>
        <v>15</v>
      </c>
      <c r="F5" s="32" t="str">
        <f t="shared" si="0"/>
        <v>Denmark</v>
      </c>
      <c r="G5" s="32" t="str">
        <f>IF(Denmark!D$4="","",Denmark!D$4)</f>
        <v/>
      </c>
      <c r="H5" s="32" t="str">
        <f>IF(G5="","",COUNTIF(Denmark!D$5:D$311,"&lt;&gt;"))</f>
        <v/>
      </c>
      <c r="I5" s="32" t="str">
        <f>IF(G5="","",SUMPRODUCT(--(Denmark!D$5:D$311&lt;&gt;""),--($P$4:$P$310&gt;0),--($P$4:$P$310&lt;3)))</f>
        <v/>
      </c>
      <c r="K5" s="32" t="str">
        <f>Denmark!A6</f>
        <v>Tundra swan</v>
      </c>
      <c r="L5" s="32">
        <f>Denmark!BA6</f>
        <v>0</v>
      </c>
      <c r="M5" s="32">
        <f>Norway!BA6</f>
        <v>0</v>
      </c>
      <c r="N5" s="32">
        <f>Finland!BA6</f>
        <v>0</v>
      </c>
      <c r="O5" s="32">
        <f>Sweden!BA6</f>
        <v>0</v>
      </c>
      <c r="P5" s="32">
        <f t="shared" si="1"/>
        <v>0</v>
      </c>
      <c r="Q5" s="32">
        <f t="shared" si="2"/>
        <v>0</v>
      </c>
      <c r="S5" s="32" t="str">
        <f t="shared" si="3"/>
        <v>Tundra swan</v>
      </c>
      <c r="T5" s="32">
        <f t="shared" si="4"/>
        <v>0</v>
      </c>
      <c r="U5" s="32">
        <f t="shared" si="5"/>
        <v>0</v>
      </c>
      <c r="V5" s="32" t="str">
        <f t="shared" si="6"/>
        <v/>
      </c>
      <c r="X5" s="32" t="str">
        <f t="shared" si="7"/>
        <v>Tundra swan</v>
      </c>
      <c r="Y5" s="32" t="str">
        <f t="shared" si="8"/>
        <v/>
      </c>
      <c r="Z5" s="32" t="str">
        <f>IF(AND(P5&gt;0,P5&lt;3),TRIM(IF(L5&gt;0,"Denmark: "&amp;IFERROR(LOOKUP(2,1/(Denmark!$C6:$AZ6&lt;&gt;""),Denmark!$C$4:$AZ$4),"")&amp;" ","")&amp;IF(M5&gt;0,"Norway: "&amp;IFERROR(LOOKUP(2,1/(Norway!$C6:$AZ6&lt;&gt;""),Norway!$C$4:$AZ$4),"")&amp;" ","")&amp;IF(N5&gt;0,"Finland: "&amp;IFERROR(LOOKUP(2,1/(Finland!$C6:$AZ6&lt;&gt;""),Finland!$C$4:$AZ$4),"")&amp;" ","")&amp;IF(O5&gt;0,"Sweden: "&amp;IFERROR(LOOKUP(2,1/(Sweden!$C6:$AZ6&lt;&gt;""),Sweden!$C$4:$AZ$4),"")&amp;" ","")),"")</f>
        <v/>
      </c>
      <c r="AA5" s="32">
        <f t="shared" si="9"/>
        <v>0</v>
      </c>
      <c r="AC5" s="32" t="str">
        <f t="shared" si="10"/>
        <v>Norway</v>
      </c>
      <c r="AD5" s="32">
        <f t="shared" si="10"/>
        <v>75</v>
      </c>
      <c r="AE5" s="32">
        <f t="shared" si="10"/>
        <v>5</v>
      </c>
      <c r="AF5" s="33">
        <f t="shared" si="10"/>
        <v>15</v>
      </c>
      <c r="AG5" s="32">
        <f>B5+(8-ROW())/100000</f>
        <v>75.000029999999995</v>
      </c>
      <c r="AH5" s="32"/>
      <c r="AI5" s="32" t="str">
        <f t="shared" si="11"/>
        <v>Denmark</v>
      </c>
      <c r="AJ5" s="32" t="str">
        <f t="shared" si="12"/>
        <v/>
      </c>
      <c r="AK5" s="32" t="str">
        <f t="shared" si="13"/>
        <v/>
      </c>
      <c r="AL5" s="32" t="str">
        <f t="shared" si="14"/>
        <v/>
      </c>
      <c r="AM5" s="32">
        <f t="shared" si="15"/>
        <v>-1</v>
      </c>
      <c r="AN5" s="32">
        <f t="shared" si="16"/>
        <v>-1</v>
      </c>
      <c r="AO5" s="32" t="str">
        <f t="shared" si="17"/>
        <v>Tundra swan</v>
      </c>
      <c r="AP5" s="32">
        <f t="shared" si="18"/>
        <v>0</v>
      </c>
      <c r="AQ5" s="32">
        <f t="shared" si="19"/>
        <v>0</v>
      </c>
      <c r="AR5" s="32" t="str">
        <f t="shared" si="20"/>
        <v/>
      </c>
      <c r="AS5" s="32">
        <f t="shared" si="21"/>
        <v>3.0599999999999998E-3</v>
      </c>
      <c r="AT5" s="32"/>
      <c r="AU5" s="32" t="str">
        <f t="shared" si="22"/>
        <v>Tundra swan</v>
      </c>
      <c r="AV5" s="32" t="str">
        <f t="shared" si="23"/>
        <v/>
      </c>
      <c r="AW5" s="32" t="str">
        <f t="shared" si="24"/>
        <v/>
      </c>
      <c r="AX5" s="32">
        <f t="shared" si="25"/>
        <v>0</v>
      </c>
      <c r="AY5" s="32">
        <f t="shared" si="26"/>
        <v>-1</v>
      </c>
      <c r="AZ5" s="32"/>
      <c r="BA5" s="32" t="str">
        <f t="shared" si="27"/>
        <v>Tundra swan</v>
      </c>
      <c r="BB5" s="32">
        <f t="shared" si="28"/>
        <v>0</v>
      </c>
      <c r="BC5" s="32">
        <f t="shared" si="29"/>
        <v>0</v>
      </c>
      <c r="BD5" s="32" t="str">
        <f t="shared" si="30"/>
        <v/>
      </c>
      <c r="BE5" s="32">
        <f t="shared" si="31"/>
        <v>-1</v>
      </c>
      <c r="BG5" s="32" t="str">
        <f t="shared" si="32"/>
        <v>Tundra swan</v>
      </c>
      <c r="BH5" s="32" t="str">
        <f t="shared" si="33"/>
        <v/>
      </c>
      <c r="BI5" s="32" t="str">
        <f>IF(Q5=1,TRIM(IF(L5&gt;0,"Denmark: "&amp;IFERROR(LOOKUP(2,1/(Denmark!$C6:$AZ6&lt;&gt;""),Denmark!$C$4:$AZ$4),"")&amp;" ","")&amp;IF(M5&gt;0,"Norway: "&amp;IFERROR(LOOKUP(2,1/(Norway!$C6:$AZ6&lt;&gt;""),Norway!$C$4:$AZ$4),"")&amp;" ","")&amp;IF(N5&gt;0,"Finland: "&amp;IFERROR(LOOKUP(2,1/(Finland!$C6:$AZ6&lt;&gt;""),Finland!$C$4:$AZ$4),"")&amp;" ","")&amp;IF(O5&gt;0,"Sweden: "&amp;IFERROR(LOOKUP(2,1/(Sweden!$C6:$AZ6&lt;&gt;""),Sweden!$C$4:$AZ$4),"")&amp;" ","")),"")</f>
        <v/>
      </c>
      <c r="BJ5" s="32">
        <f t="shared" si="34"/>
        <v>0</v>
      </c>
      <c r="BK5" s="32">
        <f t="shared" si="35"/>
        <v>-1</v>
      </c>
    </row>
    <row r="6" spans="1:63" ht="13.5" customHeight="1">
      <c r="A6" s="32" t="str">
        <f>"Finland"</f>
        <v>Finland</v>
      </c>
      <c r="B6" s="32">
        <f>COUNTIF(Finland!$BA$5:$BA$311,"&gt;0")</f>
        <v>177</v>
      </c>
      <c r="C6" s="32">
        <f>COUNTIF(Finland!$C$4:$AZ$4,"&lt;&gt;")</f>
        <v>31</v>
      </c>
      <c r="D6" s="33">
        <f>IF(C6=0,0,B6/C6)</f>
        <v>5.709677419354839</v>
      </c>
      <c r="F6" s="32" t="str">
        <f t="shared" si="0"/>
        <v>Denmark</v>
      </c>
      <c r="G6" s="32" t="str">
        <f>IF(Denmark!E$4="","",Denmark!E$4)</f>
        <v/>
      </c>
      <c r="H6" s="32" t="str">
        <f>IF(G6="","",COUNTIF(Denmark!E$5:E$311,"&lt;&gt;"))</f>
        <v/>
      </c>
      <c r="I6" s="32" t="str">
        <f>IF(G6="","",SUMPRODUCT(--(Denmark!E$5:E$311&lt;&gt;""),--($P$4:$P$310&gt;0),--($P$4:$P$310&lt;3)))</f>
        <v/>
      </c>
      <c r="K6" s="32" t="str">
        <f>Denmark!A7</f>
        <v>Whooper swan</v>
      </c>
      <c r="L6" s="32">
        <f>Denmark!BA7</f>
        <v>0</v>
      </c>
      <c r="M6" s="32">
        <f>Norway!BA7</f>
        <v>0</v>
      </c>
      <c r="N6" s="32">
        <f>Finland!BA7</f>
        <v>23</v>
      </c>
      <c r="O6" s="32">
        <f>Sweden!BA7</f>
        <v>5</v>
      </c>
      <c r="P6" s="32">
        <f t="shared" si="1"/>
        <v>28</v>
      </c>
      <c r="Q6" s="32">
        <f t="shared" si="2"/>
        <v>2</v>
      </c>
      <c r="S6" s="32" t="str">
        <f t="shared" si="3"/>
        <v>Whooper swan</v>
      </c>
      <c r="T6" s="32">
        <f t="shared" si="4"/>
        <v>28</v>
      </c>
      <c r="U6" s="32">
        <f t="shared" si="5"/>
        <v>2</v>
      </c>
      <c r="V6" s="32" t="str">
        <f t="shared" si="6"/>
        <v>Finland Sweden</v>
      </c>
      <c r="X6" s="32" t="str">
        <f t="shared" si="7"/>
        <v>Whooper swan</v>
      </c>
      <c r="Y6" s="32" t="str">
        <f t="shared" si="8"/>
        <v/>
      </c>
      <c r="Z6" s="32" t="str">
        <f>IF(AND(P6&gt;0,P6&lt;3),TRIM(IF(L6&gt;0,"Denmark: "&amp;IFERROR(LOOKUP(2,1/(Denmark!$C7:$AZ7&lt;&gt;""),Denmark!$C$4:$AZ$4),"")&amp;" ","")&amp;IF(M6&gt;0,"Norway: "&amp;IFERROR(LOOKUP(2,1/(Norway!$C7:$AZ7&lt;&gt;""),Norway!$C$4:$AZ$4),"")&amp;" ","")&amp;IF(N6&gt;0,"Finland: "&amp;IFERROR(LOOKUP(2,1/(Finland!$C7:$AZ7&lt;&gt;""),Finland!$C$4:$AZ$4),"")&amp;" ","")&amp;IF(O6&gt;0,"Sweden: "&amp;IFERROR(LOOKUP(2,1/(Sweden!$C7:$AZ7&lt;&gt;""),Sweden!$C$4:$AZ$4),"")&amp;" ","")),"")</f>
        <v/>
      </c>
      <c r="AA6" s="32">
        <f t="shared" si="9"/>
        <v>28</v>
      </c>
      <c r="AC6" s="32" t="str">
        <f t="shared" si="10"/>
        <v>Finland</v>
      </c>
      <c r="AD6" s="32">
        <f t="shared" si="10"/>
        <v>177</v>
      </c>
      <c r="AE6" s="32">
        <f t="shared" si="10"/>
        <v>31</v>
      </c>
      <c r="AF6" s="33">
        <f t="shared" si="10"/>
        <v>5.709677419354839</v>
      </c>
      <c r="AG6" s="32">
        <f>B6+(8-ROW())/100000</f>
        <v>177.00002000000001</v>
      </c>
      <c r="AH6" s="32"/>
      <c r="AI6" s="32" t="str">
        <f t="shared" si="11"/>
        <v>Denmark</v>
      </c>
      <c r="AJ6" s="32" t="str">
        <f t="shared" si="12"/>
        <v/>
      </c>
      <c r="AK6" s="32" t="str">
        <f t="shared" si="13"/>
        <v/>
      </c>
      <c r="AL6" s="32" t="str">
        <f t="shared" si="14"/>
        <v/>
      </c>
      <c r="AM6" s="32">
        <f t="shared" si="15"/>
        <v>-1</v>
      </c>
      <c r="AN6" s="32">
        <f t="shared" si="16"/>
        <v>-1</v>
      </c>
      <c r="AO6" s="32" t="str">
        <f t="shared" si="17"/>
        <v>Whooper swan</v>
      </c>
      <c r="AP6" s="32">
        <f t="shared" si="18"/>
        <v>28</v>
      </c>
      <c r="AQ6" s="32">
        <f t="shared" si="19"/>
        <v>2</v>
      </c>
      <c r="AR6" s="32" t="str">
        <f t="shared" si="20"/>
        <v>Finland Sweden</v>
      </c>
      <c r="AS6" s="32">
        <f t="shared" si="21"/>
        <v>28.003050000000002</v>
      </c>
      <c r="AT6" s="32"/>
      <c r="AU6" s="32" t="str">
        <f t="shared" si="22"/>
        <v>Whooper swan</v>
      </c>
      <c r="AV6" s="32" t="str">
        <f t="shared" si="23"/>
        <v/>
      </c>
      <c r="AW6" s="32" t="str">
        <f t="shared" si="24"/>
        <v/>
      </c>
      <c r="AX6" s="32">
        <f t="shared" si="25"/>
        <v>28</v>
      </c>
      <c r="AY6" s="32">
        <f t="shared" si="26"/>
        <v>-1</v>
      </c>
      <c r="AZ6" s="32"/>
      <c r="BA6" s="32" t="str">
        <f t="shared" si="27"/>
        <v>Whooper swan</v>
      </c>
      <c r="BB6" s="32">
        <f t="shared" si="28"/>
        <v>28</v>
      </c>
      <c r="BC6" s="32">
        <f t="shared" si="29"/>
        <v>2</v>
      </c>
      <c r="BD6" s="32" t="str">
        <f t="shared" si="30"/>
        <v>Finland Sweden</v>
      </c>
      <c r="BE6" s="32">
        <f t="shared" si="31"/>
        <v>-1</v>
      </c>
      <c r="BG6" s="32" t="str">
        <f t="shared" si="32"/>
        <v>Whooper swan</v>
      </c>
      <c r="BH6" s="32" t="str">
        <f t="shared" si="33"/>
        <v/>
      </c>
      <c r="BI6" s="32" t="str">
        <f>IF(Q6=1,TRIM(IF(L6&gt;0,"Denmark: "&amp;IFERROR(LOOKUP(2,1/(Denmark!$C7:$AZ7&lt;&gt;""),Denmark!$C$4:$AZ$4),"")&amp;" ","")&amp;IF(M6&gt;0,"Norway: "&amp;IFERROR(LOOKUP(2,1/(Norway!$C7:$AZ7&lt;&gt;""),Norway!$C$4:$AZ$4),"")&amp;" ","")&amp;IF(N6&gt;0,"Finland: "&amp;IFERROR(LOOKUP(2,1/(Finland!$C7:$AZ7&lt;&gt;""),Finland!$C$4:$AZ$4),"")&amp;" ","")&amp;IF(O6&gt;0,"Sweden: "&amp;IFERROR(LOOKUP(2,1/(Sweden!$C7:$AZ7&lt;&gt;""),Sweden!$C$4:$AZ$4),"")&amp;" ","")),"")</f>
        <v/>
      </c>
      <c r="BJ6" s="32">
        <f t="shared" si="34"/>
        <v>28</v>
      </c>
      <c r="BK6" s="32">
        <f t="shared" si="35"/>
        <v>-1</v>
      </c>
    </row>
    <row r="7" spans="1:63" ht="13.5" customHeight="1">
      <c r="A7" s="32" t="str">
        <f>"Sweden"</f>
        <v>Sweden</v>
      </c>
      <c r="B7" s="32">
        <f>COUNTIF(Sweden!$BA$5:$BA$311,"&gt;0")</f>
        <v>180</v>
      </c>
      <c r="C7" s="32">
        <f>COUNTIF(Sweden!$C$4:$AZ$4,"&lt;&gt;")</f>
        <v>23</v>
      </c>
      <c r="D7" s="33">
        <f>IF(C7=0,0,B7/C7)</f>
        <v>7.8260869565217392</v>
      </c>
      <c r="F7" s="32" t="str">
        <f t="shared" si="0"/>
        <v>Denmark</v>
      </c>
      <c r="G7" s="32" t="str">
        <f>IF(Denmark!F$4="","",Denmark!F$4)</f>
        <v/>
      </c>
      <c r="H7" s="32" t="str">
        <f>IF(G7="","",COUNTIF(Denmark!F$5:F$311,"&lt;&gt;"))</f>
        <v/>
      </c>
      <c r="I7" s="32" t="str">
        <f>IF(G7="","",SUMPRODUCT(--(Denmark!F$5:F$311&lt;&gt;""),--($P$4:$P$310&gt;0),--($P$4:$P$310&lt;3)))</f>
        <v/>
      </c>
      <c r="K7" s="32" t="str">
        <f>Denmark!A8</f>
        <v>Tundra bean goose</v>
      </c>
      <c r="L7" s="32">
        <f>Denmark!BA8</f>
        <v>0</v>
      </c>
      <c r="M7" s="32">
        <f>Norway!BA8</f>
        <v>0</v>
      </c>
      <c r="N7" s="32">
        <f>Finland!BA8</f>
        <v>3</v>
      </c>
      <c r="O7" s="32">
        <f>Sweden!BA8</f>
        <v>1</v>
      </c>
      <c r="P7" s="32">
        <f t="shared" si="1"/>
        <v>4</v>
      </c>
      <c r="Q7" s="32">
        <f t="shared" si="2"/>
        <v>2</v>
      </c>
      <c r="S7" s="32" t="str">
        <f t="shared" si="3"/>
        <v>Tundra bean goose</v>
      </c>
      <c r="T7" s="32">
        <f t="shared" si="4"/>
        <v>4</v>
      </c>
      <c r="U7" s="32">
        <f t="shared" si="5"/>
        <v>2</v>
      </c>
      <c r="V7" s="32" t="str">
        <f t="shared" si="6"/>
        <v>Finland Sweden</v>
      </c>
      <c r="X7" s="32" t="str">
        <f t="shared" si="7"/>
        <v>Tundra bean goose</v>
      </c>
      <c r="Y7" s="32" t="str">
        <f t="shared" si="8"/>
        <v/>
      </c>
      <c r="Z7" s="32" t="str">
        <f>IF(AND(P7&gt;0,P7&lt;3),TRIM(IF(L7&gt;0,"Denmark: "&amp;IFERROR(LOOKUP(2,1/(Denmark!$C8:$AZ8&lt;&gt;""),Denmark!$C$4:$AZ$4),"")&amp;" ","")&amp;IF(M7&gt;0,"Norway: "&amp;IFERROR(LOOKUP(2,1/(Norway!$C8:$AZ8&lt;&gt;""),Norway!$C$4:$AZ$4),"")&amp;" ","")&amp;IF(N7&gt;0,"Finland: "&amp;IFERROR(LOOKUP(2,1/(Finland!$C8:$AZ8&lt;&gt;""),Finland!$C$4:$AZ$4),"")&amp;" ","")&amp;IF(O7&gt;0,"Sweden: "&amp;IFERROR(LOOKUP(2,1/(Sweden!$C8:$AZ8&lt;&gt;""),Sweden!$C$4:$AZ$4),"")&amp;" ","")),"")</f>
        <v/>
      </c>
      <c r="AA7" s="32">
        <f t="shared" si="9"/>
        <v>4</v>
      </c>
      <c r="AC7" s="32" t="str">
        <f t="shared" si="10"/>
        <v>Sweden</v>
      </c>
      <c r="AD7" s="32">
        <f t="shared" si="10"/>
        <v>180</v>
      </c>
      <c r="AE7" s="32">
        <f t="shared" si="10"/>
        <v>23</v>
      </c>
      <c r="AF7" s="33">
        <f t="shared" si="10"/>
        <v>7.8260869565217392</v>
      </c>
      <c r="AG7" s="32">
        <f>B7+(8-ROW())/100000</f>
        <v>180.00001</v>
      </c>
      <c r="AH7" s="32"/>
      <c r="AI7" s="32" t="str">
        <f t="shared" si="11"/>
        <v>Denmark</v>
      </c>
      <c r="AJ7" s="32" t="str">
        <f t="shared" si="12"/>
        <v/>
      </c>
      <c r="AK7" s="32" t="str">
        <f t="shared" si="13"/>
        <v/>
      </c>
      <c r="AL7" s="32" t="str">
        <f t="shared" si="14"/>
        <v/>
      </c>
      <c r="AM7" s="32">
        <f t="shared" si="15"/>
        <v>-1</v>
      </c>
      <c r="AN7" s="32">
        <f t="shared" si="16"/>
        <v>-1</v>
      </c>
      <c r="AO7" s="32" t="str">
        <f t="shared" si="17"/>
        <v>Tundra bean goose</v>
      </c>
      <c r="AP7" s="32">
        <f t="shared" si="18"/>
        <v>4</v>
      </c>
      <c r="AQ7" s="32">
        <f t="shared" si="19"/>
        <v>2</v>
      </c>
      <c r="AR7" s="32" t="str">
        <f t="shared" si="20"/>
        <v>Finland Sweden</v>
      </c>
      <c r="AS7" s="32">
        <f t="shared" si="21"/>
        <v>4.0030400000000004</v>
      </c>
      <c r="AT7" s="32"/>
      <c r="AU7" s="32" t="str">
        <f t="shared" si="22"/>
        <v>Tundra bean goose</v>
      </c>
      <c r="AV7" s="32" t="str">
        <f t="shared" si="23"/>
        <v/>
      </c>
      <c r="AW7" s="32" t="str">
        <f t="shared" si="24"/>
        <v/>
      </c>
      <c r="AX7" s="32">
        <f t="shared" si="25"/>
        <v>4</v>
      </c>
      <c r="AY7" s="32">
        <f t="shared" si="26"/>
        <v>-1</v>
      </c>
      <c r="AZ7" s="32"/>
      <c r="BA7" s="32" t="str">
        <f t="shared" si="27"/>
        <v>Tundra bean goose</v>
      </c>
      <c r="BB7" s="32">
        <f t="shared" si="28"/>
        <v>4</v>
      </c>
      <c r="BC7" s="32">
        <f t="shared" si="29"/>
        <v>2</v>
      </c>
      <c r="BD7" s="32" t="str">
        <f t="shared" si="30"/>
        <v>Finland Sweden</v>
      </c>
      <c r="BE7" s="32">
        <f t="shared" si="31"/>
        <v>-1</v>
      </c>
      <c r="BG7" s="32" t="str">
        <f t="shared" si="32"/>
        <v>Tundra bean goose</v>
      </c>
      <c r="BH7" s="32" t="str">
        <f t="shared" si="33"/>
        <v/>
      </c>
      <c r="BI7" s="32" t="str">
        <f>IF(Q7=1,TRIM(IF(L7&gt;0,"Denmark: "&amp;IFERROR(LOOKUP(2,1/(Denmark!$C8:$AZ8&lt;&gt;""),Denmark!$C$4:$AZ$4),"")&amp;" ","")&amp;IF(M7&gt;0,"Norway: "&amp;IFERROR(LOOKUP(2,1/(Norway!$C8:$AZ8&lt;&gt;""),Norway!$C$4:$AZ$4),"")&amp;" ","")&amp;IF(N7&gt;0,"Finland: "&amp;IFERROR(LOOKUP(2,1/(Finland!$C8:$AZ8&lt;&gt;""),Finland!$C$4:$AZ$4),"")&amp;" ","")&amp;IF(O7&gt;0,"Sweden: "&amp;IFERROR(LOOKUP(2,1/(Sweden!$C8:$AZ8&lt;&gt;""),Sweden!$C$4:$AZ$4),"")&amp;" ","")),"")</f>
        <v/>
      </c>
      <c r="BJ7" s="32">
        <f t="shared" si="34"/>
        <v>4</v>
      </c>
      <c r="BK7" s="32">
        <f t="shared" si="35"/>
        <v>-1</v>
      </c>
    </row>
    <row r="8" spans="1:63" ht="13.5" customHeight="1">
      <c r="F8" s="32" t="str">
        <f t="shared" si="0"/>
        <v>Denmark</v>
      </c>
      <c r="G8" s="32" t="str">
        <f>IF(Denmark!G$4="","",Denmark!G$4)</f>
        <v/>
      </c>
      <c r="H8" s="32" t="str">
        <f>IF(G8="","",COUNTIF(Denmark!G$5:G$311,"&lt;&gt;"))</f>
        <v/>
      </c>
      <c r="I8" s="32" t="str">
        <f>IF(G8="","",SUMPRODUCT(--(Denmark!G$5:G$311&lt;&gt;""),--($P$4:$P$310&gt;0),--($P$4:$P$310&lt;3)))</f>
        <v/>
      </c>
      <c r="K8" s="32" t="str">
        <f>Denmark!A9</f>
        <v>Pink-footed goose</v>
      </c>
      <c r="L8" s="32">
        <f>Denmark!BA9</f>
        <v>0</v>
      </c>
      <c r="M8" s="32">
        <f>Norway!BA9</f>
        <v>1</v>
      </c>
      <c r="N8" s="32">
        <f>Finland!BA9</f>
        <v>3</v>
      </c>
      <c r="O8" s="32">
        <f>Sweden!BA9</f>
        <v>0</v>
      </c>
      <c r="P8" s="32">
        <f t="shared" si="1"/>
        <v>4</v>
      </c>
      <c r="Q8" s="32">
        <f t="shared" si="2"/>
        <v>2</v>
      </c>
      <c r="S8" s="32" t="str">
        <f t="shared" si="3"/>
        <v>Pink-footed goose</v>
      </c>
      <c r="T8" s="32">
        <f t="shared" si="4"/>
        <v>4</v>
      </c>
      <c r="U8" s="32">
        <f t="shared" si="5"/>
        <v>2</v>
      </c>
      <c r="V8" s="32" t="str">
        <f t="shared" si="6"/>
        <v>Norway Finland</v>
      </c>
      <c r="X8" s="32" t="str">
        <f t="shared" si="7"/>
        <v>Pink-footed goose</v>
      </c>
      <c r="Y8" s="32" t="str">
        <f t="shared" si="8"/>
        <v/>
      </c>
      <c r="Z8" s="32" t="str">
        <f>IF(AND(P8&gt;0,P8&lt;3),TRIM(IF(L8&gt;0,"Denmark: "&amp;IFERROR(LOOKUP(2,1/(Denmark!$C9:$AZ9&lt;&gt;""),Denmark!$C$4:$AZ$4),"")&amp;" ","")&amp;IF(M8&gt;0,"Norway: "&amp;IFERROR(LOOKUP(2,1/(Norway!$C9:$AZ9&lt;&gt;""),Norway!$C$4:$AZ$4),"")&amp;" ","")&amp;IF(N8&gt;0,"Finland: "&amp;IFERROR(LOOKUP(2,1/(Finland!$C9:$AZ9&lt;&gt;""),Finland!$C$4:$AZ$4),"")&amp;" ","")&amp;IF(O8&gt;0,"Sweden: "&amp;IFERROR(LOOKUP(2,1/(Sweden!$C9:$AZ9&lt;&gt;""),Sweden!$C$4:$AZ$4),"")&amp;" ","")),"")</f>
        <v/>
      </c>
      <c r="AA8" s="32">
        <f t="shared" si="9"/>
        <v>4</v>
      </c>
      <c r="AC8" s="32"/>
      <c r="AD8" s="32"/>
      <c r="AE8" s="32"/>
      <c r="AF8" s="32"/>
      <c r="AG8" s="32"/>
      <c r="AH8" s="32"/>
      <c r="AI8" s="32" t="str">
        <f t="shared" si="11"/>
        <v>Denmark</v>
      </c>
      <c r="AJ8" s="32" t="str">
        <f t="shared" si="12"/>
        <v/>
      </c>
      <c r="AK8" s="32" t="str">
        <f t="shared" si="13"/>
        <v/>
      </c>
      <c r="AL8" s="32" t="str">
        <f t="shared" si="14"/>
        <v/>
      </c>
      <c r="AM8" s="32">
        <f t="shared" si="15"/>
        <v>-1</v>
      </c>
      <c r="AN8" s="32">
        <f t="shared" si="16"/>
        <v>-1</v>
      </c>
      <c r="AO8" s="32" t="str">
        <f t="shared" si="17"/>
        <v>Pink-footed goose</v>
      </c>
      <c r="AP8" s="32">
        <f t="shared" si="18"/>
        <v>4</v>
      </c>
      <c r="AQ8" s="32">
        <f t="shared" si="19"/>
        <v>2</v>
      </c>
      <c r="AR8" s="32" t="str">
        <f t="shared" si="20"/>
        <v>Norway Finland</v>
      </c>
      <c r="AS8" s="32">
        <f t="shared" si="21"/>
        <v>4.0030299999999999</v>
      </c>
      <c r="AT8" s="32"/>
      <c r="AU8" s="32" t="str">
        <f t="shared" si="22"/>
        <v>Pink-footed goose</v>
      </c>
      <c r="AV8" s="32" t="str">
        <f t="shared" si="23"/>
        <v/>
      </c>
      <c r="AW8" s="32" t="str">
        <f t="shared" si="24"/>
        <v/>
      </c>
      <c r="AX8" s="32">
        <f t="shared" si="25"/>
        <v>4</v>
      </c>
      <c r="AY8" s="32">
        <f t="shared" si="26"/>
        <v>-1</v>
      </c>
      <c r="AZ8" s="32"/>
      <c r="BA8" s="32" t="str">
        <f t="shared" si="27"/>
        <v>Pink-footed goose</v>
      </c>
      <c r="BB8" s="32">
        <f t="shared" si="28"/>
        <v>4</v>
      </c>
      <c r="BC8" s="32">
        <f t="shared" si="29"/>
        <v>2</v>
      </c>
      <c r="BD8" s="32" t="str">
        <f t="shared" si="30"/>
        <v>Norway Finland</v>
      </c>
      <c r="BE8" s="32">
        <f t="shared" si="31"/>
        <v>-1</v>
      </c>
      <c r="BG8" s="32" t="str">
        <f t="shared" si="32"/>
        <v>Pink-footed goose</v>
      </c>
      <c r="BH8" s="32" t="str">
        <f t="shared" si="33"/>
        <v/>
      </c>
      <c r="BI8" s="32" t="str">
        <f>IF(Q8=1,TRIM(IF(L8&gt;0,"Denmark: "&amp;IFERROR(LOOKUP(2,1/(Denmark!$C9:$AZ9&lt;&gt;""),Denmark!$C$4:$AZ$4),"")&amp;" ","")&amp;IF(M8&gt;0,"Norway: "&amp;IFERROR(LOOKUP(2,1/(Norway!$C9:$AZ9&lt;&gt;""),Norway!$C$4:$AZ$4),"")&amp;" ","")&amp;IF(N8&gt;0,"Finland: "&amp;IFERROR(LOOKUP(2,1/(Finland!$C9:$AZ9&lt;&gt;""),Finland!$C$4:$AZ$4),"")&amp;" ","")&amp;IF(O8&gt;0,"Sweden: "&amp;IFERROR(LOOKUP(2,1/(Sweden!$C9:$AZ9&lt;&gt;""),Sweden!$C$4:$AZ$4),"")&amp;" ","")),"")</f>
        <v/>
      </c>
      <c r="BJ8" s="32">
        <f t="shared" si="34"/>
        <v>4</v>
      </c>
      <c r="BK8" s="32">
        <f t="shared" si="35"/>
        <v>-1</v>
      </c>
    </row>
    <row r="9" spans="1:63" ht="13.5" customHeight="1">
      <c r="F9" s="32" t="str">
        <f t="shared" si="0"/>
        <v>Denmark</v>
      </c>
      <c r="G9" s="32" t="str">
        <f>IF(Denmark!H$4="","",Denmark!H$4)</f>
        <v/>
      </c>
      <c r="H9" s="32" t="str">
        <f>IF(G9="","",COUNTIF(Denmark!H$5:H$311,"&lt;&gt;"))</f>
        <v/>
      </c>
      <c r="I9" s="32" t="str">
        <f>IF(G9="","",SUMPRODUCT(--(Denmark!H$5:H$311&lt;&gt;""),--($P$4:$P$310&gt;0),--($P$4:$P$310&lt;3)))</f>
        <v/>
      </c>
      <c r="K9" s="32" t="str">
        <f>Denmark!A10</f>
        <v>Taiga bean goose</v>
      </c>
      <c r="L9" s="32">
        <f>Denmark!BA10</f>
        <v>0</v>
      </c>
      <c r="M9" s="32">
        <f>Norway!BA10</f>
        <v>0</v>
      </c>
      <c r="N9" s="32">
        <f>Finland!BA10</f>
        <v>8</v>
      </c>
      <c r="O9" s="32">
        <f>Sweden!BA10</f>
        <v>1</v>
      </c>
      <c r="P9" s="32">
        <f t="shared" si="1"/>
        <v>9</v>
      </c>
      <c r="Q9" s="32">
        <f t="shared" si="2"/>
        <v>2</v>
      </c>
      <c r="S9" s="32" t="str">
        <f t="shared" si="3"/>
        <v>Taiga bean goose</v>
      </c>
      <c r="T9" s="32">
        <f t="shared" si="4"/>
        <v>9</v>
      </c>
      <c r="U9" s="32">
        <f t="shared" si="5"/>
        <v>2</v>
      </c>
      <c r="V9" s="32" t="str">
        <f t="shared" si="6"/>
        <v>Finland Sweden</v>
      </c>
      <c r="X9" s="32" t="str">
        <f t="shared" si="7"/>
        <v>Taiga bean goose</v>
      </c>
      <c r="Y9" s="32" t="str">
        <f t="shared" si="8"/>
        <v/>
      </c>
      <c r="Z9" s="32" t="str">
        <f>IF(AND(P9&gt;0,P9&lt;3),TRIM(IF(L9&gt;0,"Denmark: "&amp;IFERROR(LOOKUP(2,1/(Denmark!$C10:$AZ10&lt;&gt;""),Denmark!$C$4:$AZ$4),"")&amp;" ","")&amp;IF(M9&gt;0,"Norway: "&amp;IFERROR(LOOKUP(2,1/(Norway!$C10:$AZ10&lt;&gt;""),Norway!$C$4:$AZ$4),"")&amp;" ","")&amp;IF(N9&gt;0,"Finland: "&amp;IFERROR(LOOKUP(2,1/(Finland!$C10:$AZ10&lt;&gt;""),Finland!$C$4:$AZ$4),"")&amp;" ","")&amp;IF(O9&gt;0,"Sweden: "&amp;IFERROR(LOOKUP(2,1/(Sweden!$C10:$AZ10&lt;&gt;""),Sweden!$C$4:$AZ$4),"")&amp;" ","")),"")</f>
        <v/>
      </c>
      <c r="AA9" s="32">
        <f t="shared" si="9"/>
        <v>9</v>
      </c>
      <c r="AC9" s="32"/>
      <c r="AD9" s="32"/>
      <c r="AE9" s="32"/>
      <c r="AF9" s="32"/>
      <c r="AG9" s="32"/>
      <c r="AH9" s="32"/>
      <c r="AI9" s="32" t="str">
        <f t="shared" si="11"/>
        <v>Denmark</v>
      </c>
      <c r="AJ9" s="32" t="str">
        <f t="shared" si="12"/>
        <v/>
      </c>
      <c r="AK9" s="32" t="str">
        <f t="shared" si="13"/>
        <v/>
      </c>
      <c r="AL9" s="32" t="str">
        <f t="shared" si="14"/>
        <v/>
      </c>
      <c r="AM9" s="32">
        <f t="shared" si="15"/>
        <v>-1</v>
      </c>
      <c r="AN9" s="32">
        <f t="shared" si="16"/>
        <v>-1</v>
      </c>
      <c r="AO9" s="32" t="str">
        <f t="shared" si="17"/>
        <v>Taiga bean goose</v>
      </c>
      <c r="AP9" s="32">
        <f t="shared" si="18"/>
        <v>9</v>
      </c>
      <c r="AQ9" s="32">
        <f t="shared" si="19"/>
        <v>2</v>
      </c>
      <c r="AR9" s="32" t="str">
        <f t="shared" si="20"/>
        <v>Finland Sweden</v>
      </c>
      <c r="AS9" s="32">
        <f t="shared" si="21"/>
        <v>9.0030199999999994</v>
      </c>
      <c r="AT9" s="32"/>
      <c r="AU9" s="32" t="str">
        <f t="shared" si="22"/>
        <v>Taiga bean goose</v>
      </c>
      <c r="AV9" s="32" t="str">
        <f t="shared" si="23"/>
        <v/>
      </c>
      <c r="AW9" s="32" t="str">
        <f t="shared" si="24"/>
        <v/>
      </c>
      <c r="AX9" s="32">
        <f t="shared" si="25"/>
        <v>9</v>
      </c>
      <c r="AY9" s="32">
        <f t="shared" si="26"/>
        <v>-1</v>
      </c>
      <c r="AZ9" s="32"/>
      <c r="BA9" s="32" t="str">
        <f t="shared" si="27"/>
        <v>Taiga bean goose</v>
      </c>
      <c r="BB9" s="32">
        <f t="shared" si="28"/>
        <v>9</v>
      </c>
      <c r="BC9" s="32">
        <f t="shared" si="29"/>
        <v>2</v>
      </c>
      <c r="BD9" s="32" t="str">
        <f t="shared" si="30"/>
        <v>Finland Sweden</v>
      </c>
      <c r="BE9" s="32">
        <f t="shared" si="31"/>
        <v>-1</v>
      </c>
      <c r="BG9" s="32" t="str">
        <f t="shared" si="32"/>
        <v>Taiga bean goose</v>
      </c>
      <c r="BH9" s="32" t="str">
        <f t="shared" si="33"/>
        <v/>
      </c>
      <c r="BI9" s="32" t="str">
        <f>IF(Q9=1,TRIM(IF(L9&gt;0,"Denmark: "&amp;IFERROR(LOOKUP(2,1/(Denmark!$C10:$AZ10&lt;&gt;""),Denmark!$C$4:$AZ$4),"")&amp;" ","")&amp;IF(M9&gt;0,"Norway: "&amp;IFERROR(LOOKUP(2,1/(Norway!$C10:$AZ10&lt;&gt;""),Norway!$C$4:$AZ$4),"")&amp;" ","")&amp;IF(N9&gt;0,"Finland: "&amp;IFERROR(LOOKUP(2,1/(Finland!$C10:$AZ10&lt;&gt;""),Finland!$C$4:$AZ$4),"")&amp;" ","")&amp;IF(O9&gt;0,"Sweden: "&amp;IFERROR(LOOKUP(2,1/(Sweden!$C10:$AZ10&lt;&gt;""),Sweden!$C$4:$AZ$4),"")&amp;" ","")),"")</f>
        <v/>
      </c>
      <c r="BJ9" s="32">
        <f t="shared" si="34"/>
        <v>9</v>
      </c>
      <c r="BK9" s="32">
        <f t="shared" si="35"/>
        <v>-1</v>
      </c>
    </row>
    <row r="10" spans="1:63" ht="13.5" customHeight="1">
      <c r="F10" s="32" t="str">
        <f t="shared" si="0"/>
        <v>Denmark</v>
      </c>
      <c r="G10" s="32" t="str">
        <f>IF(Denmark!I$4="","",Denmark!I$4)</f>
        <v/>
      </c>
      <c r="H10" s="32" t="str">
        <f>IF(G10="","",COUNTIF(Denmark!I$5:I$311,"&lt;&gt;"))</f>
        <v/>
      </c>
      <c r="I10" s="32" t="str">
        <f>IF(G10="","",SUMPRODUCT(--(Denmark!I$5:I$311&lt;&gt;""),--($P$4:$P$310&gt;0),--($P$4:$P$310&lt;3)))</f>
        <v/>
      </c>
      <c r="K10" s="32" t="str">
        <f>Denmark!A11</f>
        <v>Greater white-fronted goose</v>
      </c>
      <c r="L10" s="32">
        <f>Denmark!BA11</f>
        <v>0</v>
      </c>
      <c r="M10" s="32">
        <f>Norway!BA11</f>
        <v>0</v>
      </c>
      <c r="N10" s="32">
        <f>Finland!BA11</f>
        <v>0</v>
      </c>
      <c r="O10" s="32">
        <f>Sweden!BA11</f>
        <v>1</v>
      </c>
      <c r="P10" s="32">
        <f t="shared" si="1"/>
        <v>1</v>
      </c>
      <c r="Q10" s="32">
        <f t="shared" si="2"/>
        <v>1</v>
      </c>
      <c r="S10" s="32" t="str">
        <f t="shared" si="3"/>
        <v>Greater white-fronted goose</v>
      </c>
      <c r="T10" s="32">
        <f t="shared" si="4"/>
        <v>1</v>
      </c>
      <c r="U10" s="32">
        <f t="shared" si="5"/>
        <v>1</v>
      </c>
      <c r="V10" s="32" t="str">
        <f t="shared" si="6"/>
        <v>Sweden</v>
      </c>
      <c r="X10" s="32" t="str">
        <f t="shared" si="7"/>
        <v>Greater white-fronted goose</v>
      </c>
      <c r="Y10" s="32" t="str">
        <f t="shared" si="8"/>
        <v>Sweden</v>
      </c>
      <c r="Z10" s="32" t="str">
        <f>IF(AND(P10&gt;0,P10&lt;3),TRIM(IF(L10&gt;0,"Denmark: "&amp;IFERROR(LOOKUP(2,1/(Denmark!$C11:$AZ11&lt;&gt;""),Denmark!$C$4:$AZ$4),"")&amp;" ","")&amp;IF(M10&gt;0,"Norway: "&amp;IFERROR(LOOKUP(2,1/(Norway!$C11:$AZ11&lt;&gt;""),Norway!$C$4:$AZ$4),"")&amp;" ","")&amp;IF(N10&gt;0,"Finland: "&amp;IFERROR(LOOKUP(2,1/(Finland!$C11:$AZ11&lt;&gt;""),Finland!$C$4:$AZ$4),"")&amp;" ","")&amp;IF(O10&gt;0,"Sweden: "&amp;IFERROR(LOOKUP(2,1/(Sweden!$C11:$AZ11&lt;&gt;""),Sweden!$C$4:$AZ$4),"")&amp;" ","")),"")</f>
        <v>Sweden: Max Lundell</v>
      </c>
      <c r="AA10" s="32">
        <f t="shared" si="9"/>
        <v>1</v>
      </c>
      <c r="AC10" s="32"/>
      <c r="AD10" s="32"/>
      <c r="AE10" s="32"/>
      <c r="AF10" s="32"/>
      <c r="AG10" s="32"/>
      <c r="AH10" s="32"/>
      <c r="AI10" s="32" t="str">
        <f t="shared" si="11"/>
        <v>Denmark</v>
      </c>
      <c r="AJ10" s="32" t="str">
        <f t="shared" si="12"/>
        <v/>
      </c>
      <c r="AK10" s="32" t="str">
        <f t="shared" si="13"/>
        <v/>
      </c>
      <c r="AL10" s="32" t="str">
        <f t="shared" si="14"/>
        <v/>
      </c>
      <c r="AM10" s="32">
        <f t="shared" si="15"/>
        <v>-1</v>
      </c>
      <c r="AN10" s="32">
        <f t="shared" si="16"/>
        <v>-1</v>
      </c>
      <c r="AO10" s="32" t="str">
        <f t="shared" si="17"/>
        <v>Greater white-fronted goose</v>
      </c>
      <c r="AP10" s="32">
        <f t="shared" si="18"/>
        <v>1</v>
      </c>
      <c r="AQ10" s="32">
        <f t="shared" si="19"/>
        <v>1</v>
      </c>
      <c r="AR10" s="32" t="str">
        <f t="shared" si="20"/>
        <v>Sweden</v>
      </c>
      <c r="AS10" s="32">
        <f t="shared" si="21"/>
        <v>1.00301</v>
      </c>
      <c r="AT10" s="32"/>
      <c r="AU10" s="32" t="str">
        <f t="shared" si="22"/>
        <v>Greater white-fronted goose</v>
      </c>
      <c r="AV10" s="32" t="str">
        <f t="shared" si="23"/>
        <v>Sweden</v>
      </c>
      <c r="AW10" s="32" t="str">
        <f t="shared" si="24"/>
        <v>Sweden: Max Lundell</v>
      </c>
      <c r="AX10" s="32">
        <f t="shared" si="25"/>
        <v>1</v>
      </c>
      <c r="AY10" s="32">
        <f t="shared" si="26"/>
        <v>2000.3009999999999</v>
      </c>
      <c r="AZ10" s="32"/>
      <c r="BA10" s="32" t="str">
        <f t="shared" si="27"/>
        <v>Greater white-fronted goose</v>
      </c>
      <c r="BB10" s="32">
        <f t="shared" si="28"/>
        <v>1</v>
      </c>
      <c r="BC10" s="32">
        <f t="shared" si="29"/>
        <v>1</v>
      </c>
      <c r="BD10" s="32" t="str">
        <f t="shared" si="30"/>
        <v>Sweden</v>
      </c>
      <c r="BE10" s="32">
        <f t="shared" si="31"/>
        <v>-1</v>
      </c>
      <c r="BG10" s="32" t="str">
        <f t="shared" si="32"/>
        <v>Greater white-fronted goose</v>
      </c>
      <c r="BH10" s="32" t="str">
        <f t="shared" si="33"/>
        <v>Sweden</v>
      </c>
      <c r="BI10" s="32" t="str">
        <f>IF(Q10=1,TRIM(IF(L10&gt;0,"Denmark: "&amp;IFERROR(LOOKUP(2,1/(Denmark!$C11:$AZ11&lt;&gt;""),Denmark!$C$4:$AZ$4),"")&amp;" ","")&amp;IF(M10&gt;0,"Norway: "&amp;IFERROR(LOOKUP(2,1/(Norway!$C11:$AZ11&lt;&gt;""),Norway!$C$4:$AZ$4),"")&amp;" ","")&amp;IF(N10&gt;0,"Finland: "&amp;IFERROR(LOOKUP(2,1/(Finland!$C11:$AZ11&lt;&gt;""),Finland!$C$4:$AZ$4),"")&amp;" ","")&amp;IF(O10&gt;0,"Sweden: "&amp;IFERROR(LOOKUP(2,1/(Sweden!$C11:$AZ11&lt;&gt;""),Sweden!$C$4:$AZ$4),"")&amp;" ","")),"")</f>
        <v>Sweden: Max Lundell</v>
      </c>
      <c r="BJ10" s="32">
        <f t="shared" si="34"/>
        <v>1</v>
      </c>
      <c r="BK10" s="32">
        <f t="shared" si="35"/>
        <v>1.00301</v>
      </c>
    </row>
    <row r="11" spans="1:63" ht="13.5" customHeight="1">
      <c r="F11" s="32" t="str">
        <f t="shared" si="0"/>
        <v>Denmark</v>
      </c>
      <c r="G11" s="32" t="str">
        <f>IF(Denmark!J$4="","",Denmark!J$4)</f>
        <v/>
      </c>
      <c r="H11" s="32" t="str">
        <f>IF(G11="","",COUNTIF(Denmark!J$5:J$311,"&lt;&gt;"))</f>
        <v/>
      </c>
      <c r="I11" s="32" t="str">
        <f>IF(G11="","",SUMPRODUCT(--(Denmark!J$5:J$311&lt;&gt;""),--($P$4:$P$310&gt;0),--($P$4:$P$310&lt;3)))</f>
        <v/>
      </c>
      <c r="K11" s="32" t="str">
        <f>Denmark!A12</f>
        <v>Lesser white-fronted goose</v>
      </c>
      <c r="L11" s="32">
        <f>Denmark!BA12</f>
        <v>0</v>
      </c>
      <c r="M11" s="32">
        <f>Norway!BA12</f>
        <v>0</v>
      </c>
      <c r="N11" s="32">
        <f>Finland!BA12</f>
        <v>0</v>
      </c>
      <c r="O11" s="32">
        <f>Sweden!BA12</f>
        <v>0</v>
      </c>
      <c r="P11" s="32">
        <f t="shared" si="1"/>
        <v>0</v>
      </c>
      <c r="Q11" s="32">
        <f t="shared" si="2"/>
        <v>0</v>
      </c>
      <c r="S11" s="32" t="str">
        <f t="shared" si="3"/>
        <v>Lesser white-fronted goose</v>
      </c>
      <c r="T11" s="32">
        <f t="shared" si="4"/>
        <v>0</v>
      </c>
      <c r="U11" s="32">
        <f t="shared" si="5"/>
        <v>0</v>
      </c>
      <c r="V11" s="32" t="str">
        <f t="shared" si="6"/>
        <v/>
      </c>
      <c r="X11" s="32" t="str">
        <f t="shared" si="7"/>
        <v>Lesser white-fronted goose</v>
      </c>
      <c r="Y11" s="32" t="str">
        <f t="shared" si="8"/>
        <v/>
      </c>
      <c r="Z11" s="32" t="str">
        <f>IF(AND(P11&gt;0,P11&lt;3),TRIM(IF(L11&gt;0,"Denmark: "&amp;IFERROR(LOOKUP(2,1/(Denmark!$C12:$AZ12&lt;&gt;""),Denmark!$C$4:$AZ$4),"")&amp;" ","")&amp;IF(M11&gt;0,"Norway: "&amp;IFERROR(LOOKUP(2,1/(Norway!$C12:$AZ12&lt;&gt;""),Norway!$C$4:$AZ$4),"")&amp;" ","")&amp;IF(N11&gt;0,"Finland: "&amp;IFERROR(LOOKUP(2,1/(Finland!$C12:$AZ12&lt;&gt;""),Finland!$C$4:$AZ$4),"")&amp;" ","")&amp;IF(O11&gt;0,"Sweden: "&amp;IFERROR(LOOKUP(2,1/(Sweden!$C12:$AZ12&lt;&gt;""),Sweden!$C$4:$AZ$4),"")&amp;" ","")),"")</f>
        <v/>
      </c>
      <c r="AA11" s="32">
        <f t="shared" si="9"/>
        <v>0</v>
      </c>
      <c r="AC11" s="32"/>
      <c r="AD11" s="32"/>
      <c r="AE11" s="32"/>
      <c r="AF11" s="32"/>
      <c r="AG11" s="32"/>
      <c r="AH11" s="32"/>
      <c r="AI11" s="32" t="str">
        <f t="shared" si="11"/>
        <v>Denmark</v>
      </c>
      <c r="AJ11" s="32" t="str">
        <f t="shared" si="12"/>
        <v/>
      </c>
      <c r="AK11" s="32" t="str">
        <f t="shared" si="13"/>
        <v/>
      </c>
      <c r="AL11" s="32" t="str">
        <f t="shared" si="14"/>
        <v/>
      </c>
      <c r="AM11" s="32">
        <f t="shared" si="15"/>
        <v>-1</v>
      </c>
      <c r="AN11" s="32">
        <f t="shared" si="16"/>
        <v>-1</v>
      </c>
      <c r="AO11" s="32" t="str">
        <f t="shared" si="17"/>
        <v>Lesser white-fronted goose</v>
      </c>
      <c r="AP11" s="32">
        <f t="shared" si="18"/>
        <v>0</v>
      </c>
      <c r="AQ11" s="32">
        <f t="shared" si="19"/>
        <v>0</v>
      </c>
      <c r="AR11" s="32" t="str">
        <f t="shared" si="20"/>
        <v/>
      </c>
      <c r="AS11" s="32">
        <f t="shared" si="21"/>
        <v>3.0000000000000001E-3</v>
      </c>
      <c r="AT11" s="32"/>
      <c r="AU11" s="32" t="str">
        <f t="shared" si="22"/>
        <v>Lesser white-fronted goose</v>
      </c>
      <c r="AV11" s="32" t="str">
        <f t="shared" si="23"/>
        <v/>
      </c>
      <c r="AW11" s="32" t="str">
        <f t="shared" si="24"/>
        <v/>
      </c>
      <c r="AX11" s="32">
        <f t="shared" si="25"/>
        <v>0</v>
      </c>
      <c r="AY11" s="32">
        <f t="shared" si="26"/>
        <v>-1</v>
      </c>
      <c r="AZ11" s="32"/>
      <c r="BA11" s="32" t="str">
        <f t="shared" si="27"/>
        <v>Lesser white-fronted goose</v>
      </c>
      <c r="BB11" s="32">
        <f t="shared" si="28"/>
        <v>0</v>
      </c>
      <c r="BC11" s="32">
        <f t="shared" si="29"/>
        <v>0</v>
      </c>
      <c r="BD11" s="32" t="str">
        <f t="shared" si="30"/>
        <v/>
      </c>
      <c r="BE11" s="32">
        <f t="shared" si="31"/>
        <v>-1</v>
      </c>
      <c r="BG11" s="32" t="str">
        <f t="shared" si="32"/>
        <v>Lesser white-fronted goose</v>
      </c>
      <c r="BH11" s="32" t="str">
        <f t="shared" si="33"/>
        <v/>
      </c>
      <c r="BI11" s="32" t="str">
        <f>IF(Q11=1,TRIM(IF(L11&gt;0,"Denmark: "&amp;IFERROR(LOOKUP(2,1/(Denmark!$C12:$AZ12&lt;&gt;""),Denmark!$C$4:$AZ$4),"")&amp;" ","")&amp;IF(M11&gt;0,"Norway: "&amp;IFERROR(LOOKUP(2,1/(Norway!$C12:$AZ12&lt;&gt;""),Norway!$C$4:$AZ$4),"")&amp;" ","")&amp;IF(N11&gt;0,"Finland: "&amp;IFERROR(LOOKUP(2,1/(Finland!$C12:$AZ12&lt;&gt;""),Finland!$C$4:$AZ$4),"")&amp;" ","")&amp;IF(O11&gt;0,"Sweden: "&amp;IFERROR(LOOKUP(2,1/(Sweden!$C12:$AZ12&lt;&gt;""),Sweden!$C$4:$AZ$4),"")&amp;" ","")),"")</f>
        <v/>
      </c>
      <c r="BJ11" s="32">
        <f t="shared" si="34"/>
        <v>0</v>
      </c>
      <c r="BK11" s="32">
        <f t="shared" si="35"/>
        <v>-1</v>
      </c>
    </row>
    <row r="12" spans="1:63" ht="13.5" customHeight="1">
      <c r="F12" s="32" t="str">
        <f t="shared" si="0"/>
        <v>Denmark</v>
      </c>
      <c r="G12" s="32" t="str">
        <f>IF(Denmark!K$4="","",Denmark!K$4)</f>
        <v/>
      </c>
      <c r="H12" s="32" t="str">
        <f>IF(G12="","",COUNTIF(Denmark!K$5:K$311,"&lt;&gt;"))</f>
        <v/>
      </c>
      <c r="I12" s="32" t="str">
        <f>IF(G12="","",SUMPRODUCT(--(Denmark!K$5:K$311&lt;&gt;""),--($P$4:$P$310&gt;0),--($P$4:$P$310&lt;3)))</f>
        <v/>
      </c>
      <c r="K12" s="32" t="str">
        <f>Denmark!A13</f>
        <v>Greylag goose</v>
      </c>
      <c r="L12" s="32">
        <f>Denmark!BA13</f>
        <v>0</v>
      </c>
      <c r="M12" s="32">
        <f>Norway!BA13</f>
        <v>3</v>
      </c>
      <c r="N12" s="32">
        <f>Finland!BA13</f>
        <v>9</v>
      </c>
      <c r="O12" s="32">
        <f>Sweden!BA13</f>
        <v>12</v>
      </c>
      <c r="P12" s="32">
        <f t="shared" si="1"/>
        <v>24</v>
      </c>
      <c r="Q12" s="32">
        <f t="shared" si="2"/>
        <v>3</v>
      </c>
      <c r="S12" s="32" t="str">
        <f t="shared" si="3"/>
        <v>Greylag goose</v>
      </c>
      <c r="T12" s="32">
        <f t="shared" si="4"/>
        <v>24</v>
      </c>
      <c r="U12" s="32">
        <f t="shared" si="5"/>
        <v>3</v>
      </c>
      <c r="V12" s="32" t="str">
        <f t="shared" si="6"/>
        <v>Norway Finland Sweden</v>
      </c>
      <c r="X12" s="32" t="str">
        <f t="shared" si="7"/>
        <v>Greylag goose</v>
      </c>
      <c r="Y12" s="32" t="str">
        <f t="shared" si="8"/>
        <v/>
      </c>
      <c r="Z12" s="32" t="str">
        <f>IF(AND(P12&gt;0,P12&lt;3),TRIM(IF(L12&gt;0,"Denmark: "&amp;IFERROR(LOOKUP(2,1/(Denmark!$C13:$AZ13&lt;&gt;""),Denmark!$C$4:$AZ$4),"")&amp;" ","")&amp;IF(M12&gt;0,"Norway: "&amp;IFERROR(LOOKUP(2,1/(Norway!$C13:$AZ13&lt;&gt;""),Norway!$C$4:$AZ$4),"")&amp;" ","")&amp;IF(N12&gt;0,"Finland: "&amp;IFERROR(LOOKUP(2,1/(Finland!$C13:$AZ13&lt;&gt;""),Finland!$C$4:$AZ$4),"")&amp;" ","")&amp;IF(O12&gt;0,"Sweden: "&amp;IFERROR(LOOKUP(2,1/(Sweden!$C13:$AZ13&lt;&gt;""),Sweden!$C$4:$AZ$4),"")&amp;" ","")),"")</f>
        <v/>
      </c>
      <c r="AA12" s="32">
        <f t="shared" si="9"/>
        <v>24</v>
      </c>
      <c r="AC12" s="32"/>
      <c r="AD12" s="32"/>
      <c r="AE12" s="32"/>
      <c r="AF12" s="32"/>
      <c r="AG12" s="32"/>
      <c r="AH12" s="32"/>
      <c r="AI12" s="32" t="str">
        <f t="shared" si="11"/>
        <v>Denmark</v>
      </c>
      <c r="AJ12" s="32" t="str">
        <f t="shared" si="12"/>
        <v/>
      </c>
      <c r="AK12" s="32" t="str">
        <f t="shared" si="13"/>
        <v/>
      </c>
      <c r="AL12" s="32" t="str">
        <f t="shared" si="14"/>
        <v/>
      </c>
      <c r="AM12" s="32">
        <f t="shared" si="15"/>
        <v>-1</v>
      </c>
      <c r="AN12" s="32">
        <f t="shared" si="16"/>
        <v>-1</v>
      </c>
      <c r="AO12" s="32" t="str">
        <f t="shared" si="17"/>
        <v>Greylag goose</v>
      </c>
      <c r="AP12" s="32">
        <f t="shared" si="18"/>
        <v>24</v>
      </c>
      <c r="AQ12" s="32">
        <f t="shared" si="19"/>
        <v>3</v>
      </c>
      <c r="AR12" s="32" t="str">
        <f t="shared" si="20"/>
        <v>Norway Finland Sweden</v>
      </c>
      <c r="AS12" s="32">
        <f t="shared" si="21"/>
        <v>24.00299</v>
      </c>
      <c r="AT12" s="32"/>
      <c r="AU12" s="32" t="str">
        <f t="shared" si="22"/>
        <v>Greylag goose</v>
      </c>
      <c r="AV12" s="32" t="str">
        <f t="shared" si="23"/>
        <v/>
      </c>
      <c r="AW12" s="32" t="str">
        <f t="shared" si="24"/>
        <v/>
      </c>
      <c r="AX12" s="32">
        <f t="shared" si="25"/>
        <v>24</v>
      </c>
      <c r="AY12" s="32">
        <f t="shared" si="26"/>
        <v>-1</v>
      </c>
      <c r="AZ12" s="32"/>
      <c r="BA12" s="32" t="str">
        <f t="shared" si="27"/>
        <v>Greylag goose</v>
      </c>
      <c r="BB12" s="32">
        <f t="shared" si="28"/>
        <v>24</v>
      </c>
      <c r="BC12" s="32">
        <f t="shared" si="29"/>
        <v>3</v>
      </c>
      <c r="BD12" s="32" t="str">
        <f t="shared" si="30"/>
        <v>Norway Finland Sweden</v>
      </c>
      <c r="BE12" s="32">
        <f t="shared" si="31"/>
        <v>-1</v>
      </c>
      <c r="BG12" s="32" t="str">
        <f t="shared" si="32"/>
        <v>Greylag goose</v>
      </c>
      <c r="BH12" s="32" t="str">
        <f t="shared" si="33"/>
        <v/>
      </c>
      <c r="BI12" s="32" t="str">
        <f>IF(Q12=1,TRIM(IF(L12&gt;0,"Denmark: "&amp;IFERROR(LOOKUP(2,1/(Denmark!$C13:$AZ13&lt;&gt;""),Denmark!$C$4:$AZ$4),"")&amp;" ","")&amp;IF(M12&gt;0,"Norway: "&amp;IFERROR(LOOKUP(2,1/(Norway!$C13:$AZ13&lt;&gt;""),Norway!$C$4:$AZ$4),"")&amp;" ","")&amp;IF(N12&gt;0,"Finland: "&amp;IFERROR(LOOKUP(2,1/(Finland!$C13:$AZ13&lt;&gt;""),Finland!$C$4:$AZ$4),"")&amp;" ","")&amp;IF(O12&gt;0,"Sweden: "&amp;IFERROR(LOOKUP(2,1/(Sweden!$C13:$AZ13&lt;&gt;""),Sweden!$C$4:$AZ$4),"")&amp;" ","")),"")</f>
        <v/>
      </c>
      <c r="BJ12" s="32">
        <f t="shared" si="34"/>
        <v>24</v>
      </c>
      <c r="BK12" s="32">
        <f t="shared" si="35"/>
        <v>-1</v>
      </c>
    </row>
    <row r="13" spans="1:63" ht="13.5" customHeight="1">
      <c r="F13" s="32" t="str">
        <f t="shared" si="0"/>
        <v>Denmark</v>
      </c>
      <c r="G13" s="32" t="str">
        <f>IF(Denmark!L$4="","",Denmark!L$4)</f>
        <v/>
      </c>
      <c r="H13" s="32" t="str">
        <f>IF(G13="","",COUNTIF(Denmark!L$5:L$311,"&lt;&gt;"))</f>
        <v/>
      </c>
      <c r="I13" s="32" t="str">
        <f>IF(G13="","",SUMPRODUCT(--(Denmark!L$5:L$311&lt;&gt;""),--($P$4:$P$310&gt;0),--($P$4:$P$310&lt;3)))</f>
        <v/>
      </c>
      <c r="K13" s="32" t="str">
        <f>Denmark!A14</f>
        <v>Canada goose</v>
      </c>
      <c r="L13" s="32">
        <f>Denmark!BA14</f>
        <v>0</v>
      </c>
      <c r="M13" s="32">
        <f>Norway!BA14</f>
        <v>1</v>
      </c>
      <c r="N13" s="32">
        <f>Finland!BA14</f>
        <v>6</v>
      </c>
      <c r="O13" s="32">
        <f>Sweden!BA14</f>
        <v>12</v>
      </c>
      <c r="P13" s="32">
        <f t="shared" si="1"/>
        <v>19</v>
      </c>
      <c r="Q13" s="32">
        <f t="shared" si="2"/>
        <v>3</v>
      </c>
      <c r="S13" s="32" t="str">
        <f t="shared" si="3"/>
        <v>Canada goose</v>
      </c>
      <c r="T13" s="32">
        <f t="shared" si="4"/>
        <v>19</v>
      </c>
      <c r="U13" s="32">
        <f t="shared" si="5"/>
        <v>3</v>
      </c>
      <c r="V13" s="32" t="str">
        <f t="shared" si="6"/>
        <v>Norway Finland Sweden</v>
      </c>
      <c r="X13" s="32" t="str">
        <f t="shared" si="7"/>
        <v>Canada goose</v>
      </c>
      <c r="Y13" s="32" t="str">
        <f t="shared" si="8"/>
        <v/>
      </c>
      <c r="Z13" s="32" t="str">
        <f>IF(AND(P13&gt;0,P13&lt;3),TRIM(IF(L13&gt;0,"Denmark: "&amp;IFERROR(LOOKUP(2,1/(Denmark!$C14:$AZ14&lt;&gt;""),Denmark!$C$4:$AZ$4),"")&amp;" ","")&amp;IF(M13&gt;0,"Norway: "&amp;IFERROR(LOOKUP(2,1/(Norway!$C14:$AZ14&lt;&gt;""),Norway!$C$4:$AZ$4),"")&amp;" ","")&amp;IF(N13&gt;0,"Finland: "&amp;IFERROR(LOOKUP(2,1/(Finland!$C14:$AZ14&lt;&gt;""),Finland!$C$4:$AZ$4),"")&amp;" ","")&amp;IF(O13&gt;0,"Sweden: "&amp;IFERROR(LOOKUP(2,1/(Sweden!$C14:$AZ14&lt;&gt;""),Sweden!$C$4:$AZ$4),"")&amp;" ","")),"")</f>
        <v/>
      </c>
      <c r="AA13" s="32">
        <f t="shared" si="9"/>
        <v>19</v>
      </c>
      <c r="AC13" s="32"/>
      <c r="AD13" s="32"/>
      <c r="AE13" s="32"/>
      <c r="AF13" s="32"/>
      <c r="AG13" s="32"/>
      <c r="AH13" s="32"/>
      <c r="AI13" s="32" t="str">
        <f t="shared" si="11"/>
        <v>Denmark</v>
      </c>
      <c r="AJ13" s="32" t="str">
        <f t="shared" si="12"/>
        <v/>
      </c>
      <c r="AK13" s="32" t="str">
        <f t="shared" si="13"/>
        <v/>
      </c>
      <c r="AL13" s="32" t="str">
        <f t="shared" si="14"/>
        <v/>
      </c>
      <c r="AM13" s="32">
        <f t="shared" si="15"/>
        <v>-1</v>
      </c>
      <c r="AN13" s="32">
        <f t="shared" si="16"/>
        <v>-1</v>
      </c>
      <c r="AO13" s="32" t="str">
        <f t="shared" si="17"/>
        <v>Canada goose</v>
      </c>
      <c r="AP13" s="32">
        <f t="shared" si="18"/>
        <v>19</v>
      </c>
      <c r="AQ13" s="32">
        <f t="shared" si="19"/>
        <v>3</v>
      </c>
      <c r="AR13" s="32" t="str">
        <f t="shared" si="20"/>
        <v>Norway Finland Sweden</v>
      </c>
      <c r="AS13" s="32">
        <f t="shared" si="21"/>
        <v>19.002980000000001</v>
      </c>
      <c r="AT13" s="32"/>
      <c r="AU13" s="32" t="str">
        <f t="shared" si="22"/>
        <v>Canada goose</v>
      </c>
      <c r="AV13" s="32" t="str">
        <f t="shared" si="23"/>
        <v/>
      </c>
      <c r="AW13" s="32" t="str">
        <f t="shared" si="24"/>
        <v/>
      </c>
      <c r="AX13" s="32">
        <f t="shared" si="25"/>
        <v>19</v>
      </c>
      <c r="AY13" s="32">
        <f t="shared" si="26"/>
        <v>-1</v>
      </c>
      <c r="AZ13" s="32"/>
      <c r="BA13" s="32" t="str">
        <f t="shared" si="27"/>
        <v>Canada goose</v>
      </c>
      <c r="BB13" s="32">
        <f t="shared" si="28"/>
        <v>19</v>
      </c>
      <c r="BC13" s="32">
        <f t="shared" si="29"/>
        <v>3</v>
      </c>
      <c r="BD13" s="32" t="str">
        <f t="shared" si="30"/>
        <v>Norway Finland Sweden</v>
      </c>
      <c r="BE13" s="32">
        <f t="shared" si="31"/>
        <v>-1</v>
      </c>
      <c r="BG13" s="32" t="str">
        <f t="shared" si="32"/>
        <v>Canada goose</v>
      </c>
      <c r="BH13" s="32" t="str">
        <f t="shared" si="33"/>
        <v/>
      </c>
      <c r="BI13" s="32" t="str">
        <f>IF(Q13=1,TRIM(IF(L13&gt;0,"Denmark: "&amp;IFERROR(LOOKUP(2,1/(Denmark!$C14:$AZ14&lt;&gt;""),Denmark!$C$4:$AZ$4),"")&amp;" ","")&amp;IF(M13&gt;0,"Norway: "&amp;IFERROR(LOOKUP(2,1/(Norway!$C14:$AZ14&lt;&gt;""),Norway!$C$4:$AZ$4),"")&amp;" ","")&amp;IF(N13&gt;0,"Finland: "&amp;IFERROR(LOOKUP(2,1/(Finland!$C14:$AZ14&lt;&gt;""),Finland!$C$4:$AZ$4),"")&amp;" ","")&amp;IF(O13&gt;0,"Sweden: "&amp;IFERROR(LOOKUP(2,1/(Sweden!$C14:$AZ14&lt;&gt;""),Sweden!$C$4:$AZ$4),"")&amp;" ","")),"")</f>
        <v/>
      </c>
      <c r="BJ13" s="32">
        <f t="shared" si="34"/>
        <v>19</v>
      </c>
      <c r="BK13" s="32">
        <f t="shared" si="35"/>
        <v>-1</v>
      </c>
    </row>
    <row r="14" spans="1:63" ht="13.5" customHeight="1">
      <c r="F14" s="32" t="str">
        <f t="shared" si="0"/>
        <v>Denmark</v>
      </c>
      <c r="G14" s="32" t="str">
        <f>IF(Denmark!M$4="","",Denmark!M$4)</f>
        <v/>
      </c>
      <c r="H14" s="32" t="str">
        <f>IF(G14="","",COUNTIF(Denmark!M$5:M$311,"&lt;&gt;"))</f>
        <v/>
      </c>
      <c r="I14" s="32" t="str">
        <f>IF(G14="","",SUMPRODUCT(--(Denmark!M$5:M$311&lt;&gt;""),--($P$4:$P$310&gt;0),--($P$4:$P$310&lt;3)))</f>
        <v/>
      </c>
      <c r="K14" s="32" t="str">
        <f>Denmark!A15</f>
        <v>Barnacle goose</v>
      </c>
      <c r="L14" s="32">
        <f>Denmark!BA15</f>
        <v>0</v>
      </c>
      <c r="M14" s="32">
        <f>Norway!BA15</f>
        <v>1</v>
      </c>
      <c r="N14" s="32">
        <f>Finland!BA15</f>
        <v>8</v>
      </c>
      <c r="O14" s="32">
        <f>Sweden!BA15</f>
        <v>5</v>
      </c>
      <c r="P14" s="32">
        <f t="shared" si="1"/>
        <v>14</v>
      </c>
      <c r="Q14" s="32">
        <f t="shared" si="2"/>
        <v>3</v>
      </c>
      <c r="S14" s="32" t="str">
        <f t="shared" si="3"/>
        <v>Barnacle goose</v>
      </c>
      <c r="T14" s="32">
        <f t="shared" si="4"/>
        <v>14</v>
      </c>
      <c r="U14" s="32">
        <f t="shared" si="5"/>
        <v>3</v>
      </c>
      <c r="V14" s="32" t="str">
        <f t="shared" si="6"/>
        <v>Norway Finland Sweden</v>
      </c>
      <c r="X14" s="32" t="str">
        <f t="shared" si="7"/>
        <v>Barnacle goose</v>
      </c>
      <c r="Y14" s="32" t="str">
        <f t="shared" si="8"/>
        <v/>
      </c>
      <c r="Z14" s="32" t="str">
        <f>IF(AND(P14&gt;0,P14&lt;3),TRIM(IF(L14&gt;0,"Denmark: "&amp;IFERROR(LOOKUP(2,1/(Denmark!$C15:$AZ15&lt;&gt;""),Denmark!$C$4:$AZ$4),"")&amp;" ","")&amp;IF(M14&gt;0,"Norway: "&amp;IFERROR(LOOKUP(2,1/(Norway!$C15:$AZ15&lt;&gt;""),Norway!$C$4:$AZ$4),"")&amp;" ","")&amp;IF(N14&gt;0,"Finland: "&amp;IFERROR(LOOKUP(2,1/(Finland!$C15:$AZ15&lt;&gt;""),Finland!$C$4:$AZ$4),"")&amp;" ","")&amp;IF(O14&gt;0,"Sweden: "&amp;IFERROR(LOOKUP(2,1/(Sweden!$C15:$AZ15&lt;&gt;""),Sweden!$C$4:$AZ$4),"")&amp;" ","")),"")</f>
        <v/>
      </c>
      <c r="AA14" s="32">
        <f t="shared" si="9"/>
        <v>14</v>
      </c>
      <c r="AC14" s="32"/>
      <c r="AD14" s="32"/>
      <c r="AE14" s="32"/>
      <c r="AF14" s="32"/>
      <c r="AG14" s="32"/>
      <c r="AH14" s="32"/>
      <c r="AI14" s="32" t="str">
        <f t="shared" si="11"/>
        <v>Denmark</v>
      </c>
      <c r="AJ14" s="32" t="str">
        <f t="shared" si="12"/>
        <v/>
      </c>
      <c r="AK14" s="32" t="str">
        <f t="shared" si="13"/>
        <v/>
      </c>
      <c r="AL14" s="32" t="str">
        <f t="shared" si="14"/>
        <v/>
      </c>
      <c r="AM14" s="32">
        <f t="shared" si="15"/>
        <v>-1</v>
      </c>
      <c r="AN14" s="32">
        <f t="shared" si="16"/>
        <v>-1</v>
      </c>
      <c r="AO14" s="32" t="str">
        <f t="shared" si="17"/>
        <v>Barnacle goose</v>
      </c>
      <c r="AP14" s="32">
        <f t="shared" si="18"/>
        <v>14</v>
      </c>
      <c r="AQ14" s="32">
        <f t="shared" si="19"/>
        <v>3</v>
      </c>
      <c r="AR14" s="32" t="str">
        <f t="shared" si="20"/>
        <v>Norway Finland Sweden</v>
      </c>
      <c r="AS14" s="32">
        <f t="shared" si="21"/>
        <v>14.002969999999999</v>
      </c>
      <c r="AT14" s="32"/>
      <c r="AU14" s="32" t="str">
        <f t="shared" si="22"/>
        <v>Barnacle goose</v>
      </c>
      <c r="AV14" s="32" t="str">
        <f t="shared" si="23"/>
        <v/>
      </c>
      <c r="AW14" s="32" t="str">
        <f t="shared" si="24"/>
        <v/>
      </c>
      <c r="AX14" s="32">
        <f t="shared" si="25"/>
        <v>14</v>
      </c>
      <c r="AY14" s="32">
        <f t="shared" si="26"/>
        <v>-1</v>
      </c>
      <c r="AZ14" s="32"/>
      <c r="BA14" s="32" t="str">
        <f t="shared" si="27"/>
        <v>Barnacle goose</v>
      </c>
      <c r="BB14" s="32">
        <f t="shared" si="28"/>
        <v>14</v>
      </c>
      <c r="BC14" s="32">
        <f t="shared" si="29"/>
        <v>3</v>
      </c>
      <c r="BD14" s="32" t="str">
        <f t="shared" si="30"/>
        <v>Norway Finland Sweden</v>
      </c>
      <c r="BE14" s="32">
        <f t="shared" si="31"/>
        <v>-1</v>
      </c>
      <c r="BG14" s="32" t="str">
        <f t="shared" si="32"/>
        <v>Barnacle goose</v>
      </c>
      <c r="BH14" s="32" t="str">
        <f t="shared" si="33"/>
        <v/>
      </c>
      <c r="BI14" s="32" t="str">
        <f>IF(Q14=1,TRIM(IF(L14&gt;0,"Denmark: "&amp;IFERROR(LOOKUP(2,1/(Denmark!$C15:$AZ15&lt;&gt;""),Denmark!$C$4:$AZ$4),"")&amp;" ","")&amp;IF(M14&gt;0,"Norway: "&amp;IFERROR(LOOKUP(2,1/(Norway!$C15:$AZ15&lt;&gt;""),Norway!$C$4:$AZ$4),"")&amp;" ","")&amp;IF(N14&gt;0,"Finland: "&amp;IFERROR(LOOKUP(2,1/(Finland!$C15:$AZ15&lt;&gt;""),Finland!$C$4:$AZ$4),"")&amp;" ","")&amp;IF(O14&gt;0,"Sweden: "&amp;IFERROR(LOOKUP(2,1/(Sweden!$C15:$AZ15&lt;&gt;""),Sweden!$C$4:$AZ$4),"")&amp;" ","")),"")</f>
        <v/>
      </c>
      <c r="BJ14" s="32">
        <f t="shared" si="34"/>
        <v>14</v>
      </c>
      <c r="BK14" s="32">
        <f t="shared" si="35"/>
        <v>-1</v>
      </c>
    </row>
    <row r="15" spans="1:63" ht="13.5" customHeight="1">
      <c r="F15" s="32" t="str">
        <f t="shared" si="0"/>
        <v>Denmark</v>
      </c>
      <c r="G15" s="32" t="str">
        <f>IF(Denmark!N$4="","",Denmark!N$4)</f>
        <v/>
      </c>
      <c r="H15" s="32" t="str">
        <f>IF(G15="","",COUNTIF(Denmark!N$5:N$311,"&lt;&gt;"))</f>
        <v/>
      </c>
      <c r="I15" s="32" t="str">
        <f>IF(G15="","",SUMPRODUCT(--(Denmark!N$5:N$311&lt;&gt;""),--($P$4:$P$310&gt;0),--($P$4:$P$310&lt;3)))</f>
        <v/>
      </c>
      <c r="K15" s="32" t="str">
        <f>Denmark!A16</f>
        <v>Brant goose</v>
      </c>
      <c r="L15" s="32">
        <f>Denmark!BA16</f>
        <v>0</v>
      </c>
      <c r="M15" s="32">
        <f>Norway!BA16</f>
        <v>1</v>
      </c>
      <c r="N15" s="32">
        <f>Finland!BA16</f>
        <v>0</v>
      </c>
      <c r="O15" s="32">
        <f>Sweden!BA16</f>
        <v>0</v>
      </c>
      <c r="P15" s="32">
        <f t="shared" si="1"/>
        <v>1</v>
      </c>
      <c r="Q15" s="32">
        <f t="shared" si="2"/>
        <v>1</v>
      </c>
      <c r="S15" s="32" t="str">
        <f t="shared" si="3"/>
        <v>Brant goose</v>
      </c>
      <c r="T15" s="32">
        <f t="shared" si="4"/>
        <v>1</v>
      </c>
      <c r="U15" s="32">
        <f t="shared" si="5"/>
        <v>1</v>
      </c>
      <c r="V15" s="32" t="str">
        <f t="shared" si="6"/>
        <v>Norway</v>
      </c>
      <c r="X15" s="32" t="str">
        <f t="shared" si="7"/>
        <v>Brant goose</v>
      </c>
      <c r="Y15" s="32" t="str">
        <f t="shared" si="8"/>
        <v>Norway</v>
      </c>
      <c r="Z15" s="32" t="str">
        <f>IF(AND(P15&gt;0,P15&lt;3),TRIM(IF(L15&gt;0,"Denmark: "&amp;IFERROR(LOOKUP(2,1/(Denmark!$C16:$AZ16&lt;&gt;""),Denmark!$C$4:$AZ$4),"")&amp;" ","")&amp;IF(M15&gt;0,"Norway: "&amp;IFERROR(LOOKUP(2,1/(Norway!$C16:$AZ16&lt;&gt;""),Norway!$C$4:$AZ$4),"")&amp;" ","")&amp;IF(N15&gt;0,"Finland: "&amp;IFERROR(LOOKUP(2,1/(Finland!$C16:$AZ16&lt;&gt;""),Finland!$C$4:$AZ$4),"")&amp;" ","")&amp;IF(O15&gt;0,"Sweden: "&amp;IFERROR(LOOKUP(2,1/(Sweden!$C16:$AZ16&lt;&gt;""),Sweden!$C$4:$AZ$4),"")&amp;" ","")),"")</f>
        <v>Norway: Aleksanteri Mikkola</v>
      </c>
      <c r="AA15" s="32">
        <f t="shared" si="9"/>
        <v>1</v>
      </c>
      <c r="AC15" s="32"/>
      <c r="AD15" s="32"/>
      <c r="AE15" s="32"/>
      <c r="AF15" s="32"/>
      <c r="AG15" s="32"/>
      <c r="AH15" s="32"/>
      <c r="AI15" s="32" t="str">
        <f t="shared" si="11"/>
        <v>Denmark</v>
      </c>
      <c r="AJ15" s="32" t="str">
        <f t="shared" si="12"/>
        <v/>
      </c>
      <c r="AK15" s="32" t="str">
        <f t="shared" si="13"/>
        <v/>
      </c>
      <c r="AL15" s="32" t="str">
        <f t="shared" si="14"/>
        <v/>
      </c>
      <c r="AM15" s="32">
        <f t="shared" si="15"/>
        <v>-1</v>
      </c>
      <c r="AN15" s="32">
        <f t="shared" si="16"/>
        <v>-1</v>
      </c>
      <c r="AO15" s="32" t="str">
        <f t="shared" si="17"/>
        <v>Brant goose</v>
      </c>
      <c r="AP15" s="32">
        <f t="shared" si="18"/>
        <v>1</v>
      </c>
      <c r="AQ15" s="32">
        <f t="shared" si="19"/>
        <v>1</v>
      </c>
      <c r="AR15" s="32" t="str">
        <f t="shared" si="20"/>
        <v>Norway</v>
      </c>
      <c r="AS15" s="32">
        <f t="shared" si="21"/>
        <v>1.0029600000000001</v>
      </c>
      <c r="AT15" s="32"/>
      <c r="AU15" s="32" t="str">
        <f t="shared" si="22"/>
        <v>Brant goose</v>
      </c>
      <c r="AV15" s="32" t="str">
        <f t="shared" si="23"/>
        <v>Norway</v>
      </c>
      <c r="AW15" s="32" t="str">
        <f t="shared" si="24"/>
        <v>Norway: Aleksanteri Mikkola</v>
      </c>
      <c r="AX15" s="32">
        <f t="shared" si="25"/>
        <v>1</v>
      </c>
      <c r="AY15" s="32">
        <f t="shared" si="26"/>
        <v>2000.296</v>
      </c>
      <c r="AZ15" s="32"/>
      <c r="BA15" s="32" t="str">
        <f t="shared" si="27"/>
        <v>Brant goose</v>
      </c>
      <c r="BB15" s="32">
        <f t="shared" si="28"/>
        <v>1</v>
      </c>
      <c r="BC15" s="32">
        <f t="shared" si="29"/>
        <v>1</v>
      </c>
      <c r="BD15" s="32" t="str">
        <f t="shared" si="30"/>
        <v>Norway</v>
      </c>
      <c r="BE15" s="32">
        <f t="shared" si="31"/>
        <v>-1</v>
      </c>
      <c r="BG15" s="32" t="str">
        <f t="shared" si="32"/>
        <v>Brant goose</v>
      </c>
      <c r="BH15" s="32" t="str">
        <f t="shared" si="33"/>
        <v>Norway</v>
      </c>
      <c r="BI15" s="32" t="str">
        <f>IF(Q15=1,TRIM(IF(L15&gt;0,"Denmark: "&amp;IFERROR(LOOKUP(2,1/(Denmark!$C16:$AZ16&lt;&gt;""),Denmark!$C$4:$AZ$4),"")&amp;" ","")&amp;IF(M15&gt;0,"Norway: "&amp;IFERROR(LOOKUP(2,1/(Norway!$C16:$AZ16&lt;&gt;""),Norway!$C$4:$AZ$4),"")&amp;" ","")&amp;IF(N15&gt;0,"Finland: "&amp;IFERROR(LOOKUP(2,1/(Finland!$C16:$AZ16&lt;&gt;""),Finland!$C$4:$AZ$4),"")&amp;" ","")&amp;IF(O15&gt;0,"Sweden: "&amp;IFERROR(LOOKUP(2,1/(Sweden!$C16:$AZ16&lt;&gt;""),Sweden!$C$4:$AZ$4),"")&amp;" ","")),"")</f>
        <v>Norway: Aleksanteri Mikkola</v>
      </c>
      <c r="BJ15" s="32">
        <f t="shared" si="34"/>
        <v>1</v>
      </c>
      <c r="BK15" s="32">
        <f t="shared" si="35"/>
        <v>1.0029600000000001</v>
      </c>
    </row>
    <row r="16" spans="1:63" ht="13.5" customHeight="1">
      <c r="F16" s="32" t="str">
        <f t="shared" si="0"/>
        <v>Denmark</v>
      </c>
      <c r="G16" s="32" t="str">
        <f>IF(Denmark!O$4="","",Denmark!O$4)</f>
        <v/>
      </c>
      <c r="H16" s="32" t="str">
        <f>IF(G16="","",COUNTIF(Denmark!O$5:O$311,"&lt;&gt;"))</f>
        <v/>
      </c>
      <c r="I16" s="32" t="str">
        <f>IF(G16="","",SUMPRODUCT(--(Denmark!O$5:O$311&lt;&gt;""),--($P$4:$P$310&gt;0),--($P$4:$P$310&lt;3)))</f>
        <v/>
      </c>
      <c r="K16" s="32" t="str">
        <f>Denmark!A17</f>
        <v>Red-breasted goose</v>
      </c>
      <c r="L16" s="32">
        <f>Denmark!BA17</f>
        <v>0</v>
      </c>
      <c r="M16" s="32">
        <f>Norway!BA17</f>
        <v>0</v>
      </c>
      <c r="N16" s="32">
        <f>Finland!BA17</f>
        <v>0</v>
      </c>
      <c r="O16" s="32">
        <f>Sweden!BA17</f>
        <v>0</v>
      </c>
      <c r="P16" s="32">
        <f t="shared" si="1"/>
        <v>0</v>
      </c>
      <c r="Q16" s="32">
        <f t="shared" si="2"/>
        <v>0</v>
      </c>
      <c r="S16" s="32" t="str">
        <f t="shared" si="3"/>
        <v>Red-breasted goose</v>
      </c>
      <c r="T16" s="32">
        <f t="shared" si="4"/>
        <v>0</v>
      </c>
      <c r="U16" s="32">
        <f t="shared" si="5"/>
        <v>0</v>
      </c>
      <c r="V16" s="32" t="str">
        <f t="shared" si="6"/>
        <v/>
      </c>
      <c r="X16" s="32" t="str">
        <f t="shared" si="7"/>
        <v>Red-breasted goose</v>
      </c>
      <c r="Y16" s="32" t="str">
        <f t="shared" si="8"/>
        <v/>
      </c>
      <c r="Z16" s="32" t="str">
        <f>IF(AND(P16&gt;0,P16&lt;3),TRIM(IF(L16&gt;0,"Denmark: "&amp;IFERROR(LOOKUP(2,1/(Denmark!$C17:$AZ17&lt;&gt;""),Denmark!$C$4:$AZ$4),"")&amp;" ","")&amp;IF(M16&gt;0,"Norway: "&amp;IFERROR(LOOKUP(2,1/(Norway!$C17:$AZ17&lt;&gt;""),Norway!$C$4:$AZ$4),"")&amp;" ","")&amp;IF(N16&gt;0,"Finland: "&amp;IFERROR(LOOKUP(2,1/(Finland!$C17:$AZ17&lt;&gt;""),Finland!$C$4:$AZ$4),"")&amp;" ","")&amp;IF(O16&gt;0,"Sweden: "&amp;IFERROR(LOOKUP(2,1/(Sweden!$C17:$AZ17&lt;&gt;""),Sweden!$C$4:$AZ$4),"")&amp;" ","")),"")</f>
        <v/>
      </c>
      <c r="AA16" s="32">
        <f t="shared" si="9"/>
        <v>0</v>
      </c>
      <c r="AC16" s="32"/>
      <c r="AD16" s="32"/>
      <c r="AE16" s="32"/>
      <c r="AF16" s="32"/>
      <c r="AG16" s="32"/>
      <c r="AH16" s="32"/>
      <c r="AI16" s="32" t="str">
        <f t="shared" si="11"/>
        <v>Denmark</v>
      </c>
      <c r="AJ16" s="32" t="str">
        <f t="shared" si="12"/>
        <v/>
      </c>
      <c r="AK16" s="32" t="str">
        <f t="shared" si="13"/>
        <v/>
      </c>
      <c r="AL16" s="32" t="str">
        <f t="shared" si="14"/>
        <v/>
      </c>
      <c r="AM16" s="32">
        <f t="shared" si="15"/>
        <v>-1</v>
      </c>
      <c r="AN16" s="32">
        <f t="shared" si="16"/>
        <v>-1</v>
      </c>
      <c r="AO16" s="32" t="str">
        <f t="shared" si="17"/>
        <v>Red-breasted goose</v>
      </c>
      <c r="AP16" s="32">
        <f t="shared" si="18"/>
        <v>0</v>
      </c>
      <c r="AQ16" s="32">
        <f t="shared" si="19"/>
        <v>0</v>
      </c>
      <c r="AR16" s="32" t="str">
        <f t="shared" si="20"/>
        <v/>
      </c>
      <c r="AS16" s="32">
        <f t="shared" si="21"/>
        <v>2.9499999999999999E-3</v>
      </c>
      <c r="AT16" s="32"/>
      <c r="AU16" s="32" t="str">
        <f t="shared" si="22"/>
        <v>Red-breasted goose</v>
      </c>
      <c r="AV16" s="32" t="str">
        <f t="shared" si="23"/>
        <v/>
      </c>
      <c r="AW16" s="32" t="str">
        <f t="shared" si="24"/>
        <v/>
      </c>
      <c r="AX16" s="32">
        <f t="shared" si="25"/>
        <v>0</v>
      </c>
      <c r="AY16" s="32">
        <f t="shared" si="26"/>
        <v>-1</v>
      </c>
      <c r="AZ16" s="32"/>
      <c r="BA16" s="32" t="str">
        <f t="shared" si="27"/>
        <v>Red-breasted goose</v>
      </c>
      <c r="BB16" s="32">
        <f t="shared" si="28"/>
        <v>0</v>
      </c>
      <c r="BC16" s="32">
        <f t="shared" si="29"/>
        <v>0</v>
      </c>
      <c r="BD16" s="32" t="str">
        <f t="shared" si="30"/>
        <v/>
      </c>
      <c r="BE16" s="32">
        <f t="shared" si="31"/>
        <v>-1</v>
      </c>
      <c r="BG16" s="32" t="str">
        <f t="shared" si="32"/>
        <v>Red-breasted goose</v>
      </c>
      <c r="BH16" s="32" t="str">
        <f t="shared" si="33"/>
        <v/>
      </c>
      <c r="BI16" s="32" t="str">
        <f>IF(Q16=1,TRIM(IF(L16&gt;0,"Denmark: "&amp;IFERROR(LOOKUP(2,1/(Denmark!$C17:$AZ17&lt;&gt;""),Denmark!$C$4:$AZ$4),"")&amp;" ","")&amp;IF(M16&gt;0,"Norway: "&amp;IFERROR(LOOKUP(2,1/(Norway!$C17:$AZ17&lt;&gt;""),Norway!$C$4:$AZ$4),"")&amp;" ","")&amp;IF(N16&gt;0,"Finland: "&amp;IFERROR(LOOKUP(2,1/(Finland!$C17:$AZ17&lt;&gt;""),Finland!$C$4:$AZ$4),"")&amp;" ","")&amp;IF(O16&gt;0,"Sweden: "&amp;IFERROR(LOOKUP(2,1/(Sweden!$C17:$AZ17&lt;&gt;""),Sweden!$C$4:$AZ$4),"")&amp;" ","")),"")</f>
        <v/>
      </c>
      <c r="BJ16" s="32">
        <f t="shared" si="34"/>
        <v>0</v>
      </c>
      <c r="BK16" s="32">
        <f t="shared" si="35"/>
        <v>-1</v>
      </c>
    </row>
    <row r="17" spans="6:63" ht="13.5" customHeight="1">
      <c r="F17" s="32" t="str">
        <f t="shared" si="0"/>
        <v>Denmark</v>
      </c>
      <c r="G17" s="32" t="str">
        <f>IF(Denmark!P$4="","",Denmark!P$4)</f>
        <v/>
      </c>
      <c r="H17" s="32" t="str">
        <f>IF(G17="","",COUNTIF(Denmark!P$5:P$311,"&lt;&gt;"))</f>
        <v/>
      </c>
      <c r="I17" s="32" t="str">
        <f>IF(G17="","",SUMPRODUCT(--(Denmark!P$5:P$311&lt;&gt;""),--($P$4:$P$310&gt;0),--($P$4:$P$310&lt;3)))</f>
        <v/>
      </c>
      <c r="K17" s="32" t="str">
        <f>Denmark!A18</f>
        <v>Ruddy shelduck</v>
      </c>
      <c r="L17" s="32">
        <f>Denmark!BA18</f>
        <v>0</v>
      </c>
      <c r="M17" s="32">
        <f>Norway!BA18</f>
        <v>0</v>
      </c>
      <c r="N17" s="32">
        <f>Finland!BA18</f>
        <v>0</v>
      </c>
      <c r="O17" s="32">
        <f>Sweden!BA18</f>
        <v>0</v>
      </c>
      <c r="P17" s="32">
        <f t="shared" si="1"/>
        <v>0</v>
      </c>
      <c r="Q17" s="32">
        <f t="shared" si="2"/>
        <v>0</v>
      </c>
      <c r="S17" s="32" t="str">
        <f t="shared" si="3"/>
        <v>Ruddy shelduck</v>
      </c>
      <c r="T17" s="32">
        <f t="shared" si="4"/>
        <v>0</v>
      </c>
      <c r="U17" s="32">
        <f t="shared" si="5"/>
        <v>0</v>
      </c>
      <c r="V17" s="32" t="str">
        <f t="shared" si="6"/>
        <v/>
      </c>
      <c r="X17" s="32" t="str">
        <f t="shared" si="7"/>
        <v>Ruddy shelduck</v>
      </c>
      <c r="Y17" s="32" t="str">
        <f t="shared" si="8"/>
        <v/>
      </c>
      <c r="Z17" s="32" t="str">
        <f>IF(AND(P17&gt;0,P17&lt;3),TRIM(IF(L17&gt;0,"Denmark: "&amp;IFERROR(LOOKUP(2,1/(Denmark!$C18:$AZ18&lt;&gt;""),Denmark!$C$4:$AZ$4),"")&amp;" ","")&amp;IF(M17&gt;0,"Norway: "&amp;IFERROR(LOOKUP(2,1/(Norway!$C18:$AZ18&lt;&gt;""),Norway!$C$4:$AZ$4),"")&amp;" ","")&amp;IF(N17&gt;0,"Finland: "&amp;IFERROR(LOOKUP(2,1/(Finland!$C18:$AZ18&lt;&gt;""),Finland!$C$4:$AZ$4),"")&amp;" ","")&amp;IF(O17&gt;0,"Sweden: "&amp;IFERROR(LOOKUP(2,1/(Sweden!$C18:$AZ18&lt;&gt;""),Sweden!$C$4:$AZ$4),"")&amp;" ","")),"")</f>
        <v/>
      </c>
      <c r="AA17" s="32">
        <f t="shared" si="9"/>
        <v>0</v>
      </c>
      <c r="AC17" s="32"/>
      <c r="AD17" s="32"/>
      <c r="AE17" s="32"/>
      <c r="AF17" s="32"/>
      <c r="AG17" s="32"/>
      <c r="AH17" s="32"/>
      <c r="AI17" s="32" t="str">
        <f t="shared" si="11"/>
        <v>Denmark</v>
      </c>
      <c r="AJ17" s="32" t="str">
        <f t="shared" si="12"/>
        <v/>
      </c>
      <c r="AK17" s="32" t="str">
        <f t="shared" si="13"/>
        <v/>
      </c>
      <c r="AL17" s="32" t="str">
        <f t="shared" si="14"/>
        <v/>
      </c>
      <c r="AM17" s="32">
        <f t="shared" si="15"/>
        <v>-1</v>
      </c>
      <c r="AN17" s="32">
        <f t="shared" si="16"/>
        <v>-1</v>
      </c>
      <c r="AO17" s="32" t="str">
        <f t="shared" si="17"/>
        <v>Ruddy shelduck</v>
      </c>
      <c r="AP17" s="32">
        <f t="shared" si="18"/>
        <v>0</v>
      </c>
      <c r="AQ17" s="32">
        <f t="shared" si="19"/>
        <v>0</v>
      </c>
      <c r="AR17" s="32" t="str">
        <f t="shared" si="20"/>
        <v/>
      </c>
      <c r="AS17" s="32">
        <f t="shared" si="21"/>
        <v>2.9399999999999999E-3</v>
      </c>
      <c r="AT17" s="32"/>
      <c r="AU17" s="32" t="str">
        <f t="shared" si="22"/>
        <v>Ruddy shelduck</v>
      </c>
      <c r="AV17" s="32" t="str">
        <f t="shared" si="23"/>
        <v/>
      </c>
      <c r="AW17" s="32" t="str">
        <f t="shared" si="24"/>
        <v/>
      </c>
      <c r="AX17" s="32">
        <f t="shared" si="25"/>
        <v>0</v>
      </c>
      <c r="AY17" s="32">
        <f t="shared" si="26"/>
        <v>-1</v>
      </c>
      <c r="AZ17" s="32"/>
      <c r="BA17" s="32" t="str">
        <f t="shared" si="27"/>
        <v>Ruddy shelduck</v>
      </c>
      <c r="BB17" s="32">
        <f t="shared" si="28"/>
        <v>0</v>
      </c>
      <c r="BC17" s="32">
        <f t="shared" si="29"/>
        <v>0</v>
      </c>
      <c r="BD17" s="32" t="str">
        <f t="shared" si="30"/>
        <v/>
      </c>
      <c r="BE17" s="32">
        <f t="shared" si="31"/>
        <v>-1</v>
      </c>
      <c r="BG17" s="32" t="str">
        <f t="shared" si="32"/>
        <v>Ruddy shelduck</v>
      </c>
      <c r="BH17" s="32" t="str">
        <f t="shared" si="33"/>
        <v/>
      </c>
      <c r="BI17" s="32" t="str">
        <f>IF(Q17=1,TRIM(IF(L17&gt;0,"Denmark: "&amp;IFERROR(LOOKUP(2,1/(Denmark!$C18:$AZ18&lt;&gt;""),Denmark!$C$4:$AZ$4),"")&amp;" ","")&amp;IF(M17&gt;0,"Norway: "&amp;IFERROR(LOOKUP(2,1/(Norway!$C18:$AZ18&lt;&gt;""),Norway!$C$4:$AZ$4),"")&amp;" ","")&amp;IF(N17&gt;0,"Finland: "&amp;IFERROR(LOOKUP(2,1/(Finland!$C18:$AZ18&lt;&gt;""),Finland!$C$4:$AZ$4),"")&amp;" ","")&amp;IF(O17&gt;0,"Sweden: "&amp;IFERROR(LOOKUP(2,1/(Sweden!$C18:$AZ18&lt;&gt;""),Sweden!$C$4:$AZ$4),"")&amp;" ","")),"")</f>
        <v/>
      </c>
      <c r="BJ17" s="32">
        <f t="shared" si="34"/>
        <v>0</v>
      </c>
      <c r="BK17" s="32">
        <f t="shared" si="35"/>
        <v>-1</v>
      </c>
    </row>
    <row r="18" spans="6:63" ht="13.5" customHeight="1">
      <c r="F18" s="32" t="str">
        <f t="shared" si="0"/>
        <v>Denmark</v>
      </c>
      <c r="G18" s="32" t="str">
        <f>IF(Denmark!Q$4="","",Denmark!Q$4)</f>
        <v/>
      </c>
      <c r="H18" s="32" t="str">
        <f>IF(G18="","",COUNTIF(Denmark!Q$5:Q$311,"&lt;&gt;"))</f>
        <v/>
      </c>
      <c r="I18" s="32" t="str">
        <f>IF(G18="","",SUMPRODUCT(--(Denmark!Q$5:Q$311&lt;&gt;""),--($P$4:$P$310&gt;0),--($P$4:$P$310&lt;3)))</f>
        <v/>
      </c>
      <c r="K18" s="32" t="str">
        <f>Denmark!A19</f>
        <v>Common shelduck</v>
      </c>
      <c r="L18" s="32">
        <f>Denmark!BA19</f>
        <v>0</v>
      </c>
      <c r="M18" s="32">
        <f>Norway!BA19</f>
        <v>1</v>
      </c>
      <c r="N18" s="32">
        <f>Finland!BA19</f>
        <v>0</v>
      </c>
      <c r="O18" s="32">
        <f>Sweden!BA19</f>
        <v>2</v>
      </c>
      <c r="P18" s="32">
        <f t="shared" si="1"/>
        <v>3</v>
      </c>
      <c r="Q18" s="32">
        <f t="shared" si="2"/>
        <v>2</v>
      </c>
      <c r="S18" s="32" t="str">
        <f t="shared" si="3"/>
        <v>Common shelduck</v>
      </c>
      <c r="T18" s="32">
        <f t="shared" si="4"/>
        <v>3</v>
      </c>
      <c r="U18" s="32">
        <f t="shared" si="5"/>
        <v>2</v>
      </c>
      <c r="V18" s="32" t="str">
        <f t="shared" si="6"/>
        <v>Norway Sweden</v>
      </c>
      <c r="X18" s="32" t="str">
        <f t="shared" si="7"/>
        <v>Common shelduck</v>
      </c>
      <c r="Y18" s="32" t="str">
        <f t="shared" si="8"/>
        <v/>
      </c>
      <c r="Z18" s="32" t="str">
        <f>IF(AND(P18&gt;0,P18&lt;3),TRIM(IF(L18&gt;0,"Denmark: "&amp;IFERROR(LOOKUP(2,1/(Denmark!$C19:$AZ19&lt;&gt;""),Denmark!$C$4:$AZ$4),"")&amp;" ","")&amp;IF(M18&gt;0,"Norway: "&amp;IFERROR(LOOKUP(2,1/(Norway!$C19:$AZ19&lt;&gt;""),Norway!$C$4:$AZ$4),"")&amp;" ","")&amp;IF(N18&gt;0,"Finland: "&amp;IFERROR(LOOKUP(2,1/(Finland!$C19:$AZ19&lt;&gt;""),Finland!$C$4:$AZ$4),"")&amp;" ","")&amp;IF(O18&gt;0,"Sweden: "&amp;IFERROR(LOOKUP(2,1/(Sweden!$C19:$AZ19&lt;&gt;""),Sweden!$C$4:$AZ$4),"")&amp;" ","")),"")</f>
        <v/>
      </c>
      <c r="AA18" s="32">
        <f t="shared" si="9"/>
        <v>3</v>
      </c>
      <c r="AC18" s="32"/>
      <c r="AD18" s="32"/>
      <c r="AE18" s="32"/>
      <c r="AF18" s="32"/>
      <c r="AG18" s="32"/>
      <c r="AH18" s="32"/>
      <c r="AI18" s="32" t="str">
        <f t="shared" si="11"/>
        <v>Denmark</v>
      </c>
      <c r="AJ18" s="32" t="str">
        <f t="shared" si="12"/>
        <v/>
      </c>
      <c r="AK18" s="32" t="str">
        <f t="shared" si="13"/>
        <v/>
      </c>
      <c r="AL18" s="32" t="str">
        <f t="shared" si="14"/>
        <v/>
      </c>
      <c r="AM18" s="32">
        <f t="shared" si="15"/>
        <v>-1</v>
      </c>
      <c r="AN18" s="32">
        <f t="shared" si="16"/>
        <v>-1</v>
      </c>
      <c r="AO18" s="32" t="str">
        <f t="shared" si="17"/>
        <v>Common shelduck</v>
      </c>
      <c r="AP18" s="32">
        <f t="shared" si="18"/>
        <v>3</v>
      </c>
      <c r="AQ18" s="32">
        <f t="shared" si="19"/>
        <v>2</v>
      </c>
      <c r="AR18" s="32" t="str">
        <f t="shared" si="20"/>
        <v>Norway Sweden</v>
      </c>
      <c r="AS18" s="32">
        <f t="shared" si="21"/>
        <v>3.0029300000000001</v>
      </c>
      <c r="AT18" s="32"/>
      <c r="AU18" s="32" t="str">
        <f t="shared" si="22"/>
        <v>Common shelduck</v>
      </c>
      <c r="AV18" s="32" t="str">
        <f t="shared" si="23"/>
        <v/>
      </c>
      <c r="AW18" s="32" t="str">
        <f t="shared" si="24"/>
        <v/>
      </c>
      <c r="AX18" s="32">
        <f t="shared" si="25"/>
        <v>3</v>
      </c>
      <c r="AY18" s="32">
        <f t="shared" si="26"/>
        <v>-1</v>
      </c>
      <c r="AZ18" s="32"/>
      <c r="BA18" s="32" t="str">
        <f t="shared" si="27"/>
        <v>Common shelduck</v>
      </c>
      <c r="BB18" s="32">
        <f t="shared" si="28"/>
        <v>3</v>
      </c>
      <c r="BC18" s="32">
        <f t="shared" si="29"/>
        <v>2</v>
      </c>
      <c r="BD18" s="32" t="str">
        <f t="shared" si="30"/>
        <v>Norway Sweden</v>
      </c>
      <c r="BE18" s="32">
        <f t="shared" si="31"/>
        <v>-1</v>
      </c>
      <c r="BG18" s="32" t="str">
        <f t="shared" si="32"/>
        <v>Common shelduck</v>
      </c>
      <c r="BH18" s="32" t="str">
        <f t="shared" si="33"/>
        <v/>
      </c>
      <c r="BI18" s="32" t="str">
        <f>IF(Q18=1,TRIM(IF(L18&gt;0,"Denmark: "&amp;IFERROR(LOOKUP(2,1/(Denmark!$C19:$AZ19&lt;&gt;""),Denmark!$C$4:$AZ$4),"")&amp;" ","")&amp;IF(M18&gt;0,"Norway: "&amp;IFERROR(LOOKUP(2,1/(Norway!$C19:$AZ19&lt;&gt;""),Norway!$C$4:$AZ$4),"")&amp;" ","")&amp;IF(N18&gt;0,"Finland: "&amp;IFERROR(LOOKUP(2,1/(Finland!$C19:$AZ19&lt;&gt;""),Finland!$C$4:$AZ$4),"")&amp;" ","")&amp;IF(O18&gt;0,"Sweden: "&amp;IFERROR(LOOKUP(2,1/(Sweden!$C19:$AZ19&lt;&gt;""),Sweden!$C$4:$AZ$4),"")&amp;" ","")),"")</f>
        <v/>
      </c>
      <c r="BJ18" s="32">
        <f t="shared" si="34"/>
        <v>3</v>
      </c>
      <c r="BK18" s="32">
        <f t="shared" si="35"/>
        <v>-1</v>
      </c>
    </row>
    <row r="19" spans="6:63" ht="13.5" customHeight="1">
      <c r="F19" s="32" t="str">
        <f t="shared" si="0"/>
        <v>Denmark</v>
      </c>
      <c r="G19" s="32" t="str">
        <f>IF(Denmark!R$4="","",Denmark!R$4)</f>
        <v/>
      </c>
      <c r="H19" s="32" t="str">
        <f>IF(G19="","",COUNTIF(Denmark!R$5:R$311,"&lt;&gt;"))</f>
        <v/>
      </c>
      <c r="I19" s="32" t="str">
        <f>IF(G19="","",SUMPRODUCT(--(Denmark!R$5:R$311&lt;&gt;""),--($P$4:$P$310&gt;0),--($P$4:$P$310&lt;3)))</f>
        <v/>
      </c>
      <c r="K19" s="32" t="str">
        <f>Denmark!A20</f>
        <v>Eurasian wigeon</v>
      </c>
      <c r="L19" s="32">
        <f>Denmark!BA20</f>
        <v>0</v>
      </c>
      <c r="M19" s="32">
        <f>Norway!BA20</f>
        <v>2</v>
      </c>
      <c r="N19" s="32">
        <f>Finland!BA20</f>
        <v>19</v>
      </c>
      <c r="O19" s="32">
        <f>Sweden!BA20</f>
        <v>17</v>
      </c>
      <c r="P19" s="32">
        <f t="shared" si="1"/>
        <v>38</v>
      </c>
      <c r="Q19" s="32">
        <f t="shared" si="2"/>
        <v>3</v>
      </c>
      <c r="S19" s="32" t="str">
        <f t="shared" si="3"/>
        <v>Eurasian wigeon</v>
      </c>
      <c r="T19" s="32">
        <f t="shared" si="4"/>
        <v>38</v>
      </c>
      <c r="U19" s="32">
        <f t="shared" si="5"/>
        <v>3</v>
      </c>
      <c r="V19" s="32" t="str">
        <f t="shared" si="6"/>
        <v>Norway Finland Sweden</v>
      </c>
      <c r="X19" s="32" t="str">
        <f t="shared" si="7"/>
        <v>Eurasian wigeon</v>
      </c>
      <c r="Y19" s="32" t="str">
        <f t="shared" si="8"/>
        <v/>
      </c>
      <c r="Z19" s="32" t="str">
        <f>IF(AND(P19&gt;0,P19&lt;3),TRIM(IF(L19&gt;0,"Denmark: "&amp;IFERROR(LOOKUP(2,1/(Denmark!$C20:$AZ20&lt;&gt;""),Denmark!$C$4:$AZ$4),"")&amp;" ","")&amp;IF(M19&gt;0,"Norway: "&amp;IFERROR(LOOKUP(2,1/(Norway!$C20:$AZ20&lt;&gt;""),Norway!$C$4:$AZ$4),"")&amp;" ","")&amp;IF(N19&gt;0,"Finland: "&amp;IFERROR(LOOKUP(2,1/(Finland!$C20:$AZ20&lt;&gt;""),Finland!$C$4:$AZ$4),"")&amp;" ","")&amp;IF(O19&gt;0,"Sweden: "&amp;IFERROR(LOOKUP(2,1/(Sweden!$C20:$AZ20&lt;&gt;""),Sweden!$C$4:$AZ$4),"")&amp;" ","")),"")</f>
        <v/>
      </c>
      <c r="AA19" s="32">
        <f t="shared" si="9"/>
        <v>38</v>
      </c>
      <c r="AC19" s="32"/>
      <c r="AD19" s="32"/>
      <c r="AE19" s="32"/>
      <c r="AF19" s="32"/>
      <c r="AG19" s="32"/>
      <c r="AH19" s="32"/>
      <c r="AI19" s="32" t="str">
        <f t="shared" si="11"/>
        <v>Denmark</v>
      </c>
      <c r="AJ19" s="32" t="str">
        <f t="shared" si="12"/>
        <v/>
      </c>
      <c r="AK19" s="32" t="str">
        <f t="shared" si="13"/>
        <v/>
      </c>
      <c r="AL19" s="32" t="str">
        <f t="shared" si="14"/>
        <v/>
      </c>
      <c r="AM19" s="32">
        <f t="shared" si="15"/>
        <v>-1</v>
      </c>
      <c r="AN19" s="32">
        <f t="shared" si="16"/>
        <v>-1</v>
      </c>
      <c r="AO19" s="32" t="str">
        <f t="shared" si="17"/>
        <v>Eurasian wigeon</v>
      </c>
      <c r="AP19" s="32">
        <f t="shared" si="18"/>
        <v>38</v>
      </c>
      <c r="AQ19" s="32">
        <f t="shared" si="19"/>
        <v>3</v>
      </c>
      <c r="AR19" s="32" t="str">
        <f t="shared" si="20"/>
        <v>Norway Finland Sweden</v>
      </c>
      <c r="AS19" s="32">
        <f t="shared" si="21"/>
        <v>38.002920000000003</v>
      </c>
      <c r="AT19" s="32"/>
      <c r="AU19" s="32" t="str">
        <f t="shared" si="22"/>
        <v>Eurasian wigeon</v>
      </c>
      <c r="AV19" s="32" t="str">
        <f t="shared" si="23"/>
        <v/>
      </c>
      <c r="AW19" s="32" t="str">
        <f t="shared" si="24"/>
        <v/>
      </c>
      <c r="AX19" s="32">
        <f t="shared" si="25"/>
        <v>38</v>
      </c>
      <c r="AY19" s="32">
        <f t="shared" si="26"/>
        <v>-1</v>
      </c>
      <c r="AZ19" s="32"/>
      <c r="BA19" s="32" t="str">
        <f t="shared" si="27"/>
        <v>Eurasian wigeon</v>
      </c>
      <c r="BB19" s="32">
        <f t="shared" si="28"/>
        <v>38</v>
      </c>
      <c r="BC19" s="32">
        <f t="shared" si="29"/>
        <v>3</v>
      </c>
      <c r="BD19" s="32" t="str">
        <f t="shared" si="30"/>
        <v>Norway Finland Sweden</v>
      </c>
      <c r="BE19" s="32">
        <f t="shared" si="31"/>
        <v>-1</v>
      </c>
      <c r="BG19" s="32" t="str">
        <f t="shared" si="32"/>
        <v>Eurasian wigeon</v>
      </c>
      <c r="BH19" s="32" t="str">
        <f t="shared" si="33"/>
        <v/>
      </c>
      <c r="BI19" s="32" t="str">
        <f>IF(Q19=1,TRIM(IF(L19&gt;0,"Denmark: "&amp;IFERROR(LOOKUP(2,1/(Denmark!$C20:$AZ20&lt;&gt;""),Denmark!$C$4:$AZ$4),"")&amp;" ","")&amp;IF(M19&gt;0,"Norway: "&amp;IFERROR(LOOKUP(2,1/(Norway!$C20:$AZ20&lt;&gt;""),Norway!$C$4:$AZ$4),"")&amp;" ","")&amp;IF(N19&gt;0,"Finland: "&amp;IFERROR(LOOKUP(2,1/(Finland!$C20:$AZ20&lt;&gt;""),Finland!$C$4:$AZ$4),"")&amp;" ","")&amp;IF(O19&gt;0,"Sweden: "&amp;IFERROR(LOOKUP(2,1/(Sweden!$C20:$AZ20&lt;&gt;""),Sweden!$C$4:$AZ$4),"")&amp;" ","")),"")</f>
        <v/>
      </c>
      <c r="BJ19" s="32">
        <f t="shared" si="34"/>
        <v>38</v>
      </c>
      <c r="BK19" s="32">
        <f t="shared" si="35"/>
        <v>-1</v>
      </c>
    </row>
    <row r="20" spans="6:63" ht="13.5" customHeight="1">
      <c r="F20" s="32" t="str">
        <f t="shared" si="0"/>
        <v>Denmark</v>
      </c>
      <c r="G20" s="32" t="str">
        <f>IF(Denmark!S$4="","",Denmark!S$4)</f>
        <v/>
      </c>
      <c r="H20" s="32" t="str">
        <f>IF(G20="","",COUNTIF(Denmark!S$5:S$311,"&lt;&gt;"))</f>
        <v/>
      </c>
      <c r="I20" s="32" t="str">
        <f>IF(G20="","",SUMPRODUCT(--(Denmark!S$5:S$311&lt;&gt;""),--($P$4:$P$310&gt;0),--($P$4:$P$310&lt;3)))</f>
        <v/>
      </c>
      <c r="K20" s="32" t="str">
        <f>Denmark!A21</f>
        <v>Gadwall</v>
      </c>
      <c r="L20" s="32">
        <f>Denmark!BA21</f>
        <v>0</v>
      </c>
      <c r="M20" s="32">
        <f>Norway!BA21</f>
        <v>1</v>
      </c>
      <c r="N20" s="32">
        <f>Finland!BA21</f>
        <v>10</v>
      </c>
      <c r="O20" s="32">
        <f>Sweden!BA21</f>
        <v>8</v>
      </c>
      <c r="P20" s="32">
        <f t="shared" si="1"/>
        <v>19</v>
      </c>
      <c r="Q20" s="32">
        <f t="shared" si="2"/>
        <v>3</v>
      </c>
      <c r="S20" s="32" t="str">
        <f t="shared" si="3"/>
        <v>Gadwall</v>
      </c>
      <c r="T20" s="32">
        <f t="shared" si="4"/>
        <v>19</v>
      </c>
      <c r="U20" s="32">
        <f t="shared" si="5"/>
        <v>3</v>
      </c>
      <c r="V20" s="32" t="str">
        <f t="shared" si="6"/>
        <v>Norway Finland Sweden</v>
      </c>
      <c r="X20" s="32" t="str">
        <f t="shared" si="7"/>
        <v>Gadwall</v>
      </c>
      <c r="Y20" s="32" t="str">
        <f t="shared" si="8"/>
        <v/>
      </c>
      <c r="Z20" s="32" t="str">
        <f>IF(AND(P20&gt;0,P20&lt;3),TRIM(IF(L20&gt;0,"Denmark: "&amp;IFERROR(LOOKUP(2,1/(Denmark!$C21:$AZ21&lt;&gt;""),Denmark!$C$4:$AZ$4),"")&amp;" ","")&amp;IF(M20&gt;0,"Norway: "&amp;IFERROR(LOOKUP(2,1/(Norway!$C21:$AZ21&lt;&gt;""),Norway!$C$4:$AZ$4),"")&amp;" ","")&amp;IF(N20&gt;0,"Finland: "&amp;IFERROR(LOOKUP(2,1/(Finland!$C21:$AZ21&lt;&gt;""),Finland!$C$4:$AZ$4),"")&amp;" ","")&amp;IF(O20&gt;0,"Sweden: "&amp;IFERROR(LOOKUP(2,1/(Sweden!$C21:$AZ21&lt;&gt;""),Sweden!$C$4:$AZ$4),"")&amp;" ","")),"")</f>
        <v/>
      </c>
      <c r="AA20" s="32">
        <f t="shared" si="9"/>
        <v>19</v>
      </c>
      <c r="AC20" s="32"/>
      <c r="AD20" s="32"/>
      <c r="AE20" s="32"/>
      <c r="AF20" s="32"/>
      <c r="AG20" s="32"/>
      <c r="AH20" s="32"/>
      <c r="AI20" s="32" t="str">
        <f t="shared" si="11"/>
        <v>Denmark</v>
      </c>
      <c r="AJ20" s="32" t="str">
        <f t="shared" si="12"/>
        <v/>
      </c>
      <c r="AK20" s="32" t="str">
        <f t="shared" si="13"/>
        <v/>
      </c>
      <c r="AL20" s="32" t="str">
        <f t="shared" si="14"/>
        <v/>
      </c>
      <c r="AM20" s="32">
        <f t="shared" si="15"/>
        <v>-1</v>
      </c>
      <c r="AN20" s="32">
        <f t="shared" si="16"/>
        <v>-1</v>
      </c>
      <c r="AO20" s="32" t="str">
        <f t="shared" si="17"/>
        <v>Gadwall</v>
      </c>
      <c r="AP20" s="32">
        <f t="shared" si="18"/>
        <v>19</v>
      </c>
      <c r="AQ20" s="32">
        <f t="shared" si="19"/>
        <v>3</v>
      </c>
      <c r="AR20" s="32" t="str">
        <f t="shared" si="20"/>
        <v>Norway Finland Sweden</v>
      </c>
      <c r="AS20" s="32">
        <f t="shared" si="21"/>
        <v>19.00291</v>
      </c>
      <c r="AT20" s="32"/>
      <c r="AU20" s="32" t="str">
        <f t="shared" si="22"/>
        <v>Gadwall</v>
      </c>
      <c r="AV20" s="32" t="str">
        <f t="shared" si="23"/>
        <v/>
      </c>
      <c r="AW20" s="32" t="str">
        <f t="shared" si="24"/>
        <v/>
      </c>
      <c r="AX20" s="32">
        <f t="shared" si="25"/>
        <v>19</v>
      </c>
      <c r="AY20" s="32">
        <f t="shared" si="26"/>
        <v>-1</v>
      </c>
      <c r="AZ20" s="32"/>
      <c r="BA20" s="32" t="str">
        <f t="shared" si="27"/>
        <v>Gadwall</v>
      </c>
      <c r="BB20" s="32">
        <f t="shared" si="28"/>
        <v>19</v>
      </c>
      <c r="BC20" s="32">
        <f t="shared" si="29"/>
        <v>3</v>
      </c>
      <c r="BD20" s="32" t="str">
        <f t="shared" si="30"/>
        <v>Norway Finland Sweden</v>
      </c>
      <c r="BE20" s="32">
        <f t="shared" si="31"/>
        <v>-1</v>
      </c>
      <c r="BG20" s="32" t="str">
        <f t="shared" si="32"/>
        <v>Gadwall</v>
      </c>
      <c r="BH20" s="32" t="str">
        <f t="shared" si="33"/>
        <v/>
      </c>
      <c r="BI20" s="32" t="str">
        <f>IF(Q20=1,TRIM(IF(L20&gt;0,"Denmark: "&amp;IFERROR(LOOKUP(2,1/(Denmark!$C21:$AZ21&lt;&gt;""),Denmark!$C$4:$AZ$4),"")&amp;" ","")&amp;IF(M20&gt;0,"Norway: "&amp;IFERROR(LOOKUP(2,1/(Norway!$C21:$AZ21&lt;&gt;""),Norway!$C$4:$AZ$4),"")&amp;" ","")&amp;IF(N20&gt;0,"Finland: "&amp;IFERROR(LOOKUP(2,1/(Finland!$C21:$AZ21&lt;&gt;""),Finland!$C$4:$AZ$4),"")&amp;" ","")&amp;IF(O20&gt;0,"Sweden: "&amp;IFERROR(LOOKUP(2,1/(Sweden!$C21:$AZ21&lt;&gt;""),Sweden!$C$4:$AZ$4),"")&amp;" ","")),"")</f>
        <v/>
      </c>
      <c r="BJ20" s="32">
        <f t="shared" si="34"/>
        <v>19</v>
      </c>
      <c r="BK20" s="32">
        <f t="shared" si="35"/>
        <v>-1</v>
      </c>
    </row>
    <row r="21" spans="6:63" ht="13.5" customHeight="1">
      <c r="F21" s="32" t="str">
        <f t="shared" si="0"/>
        <v>Denmark</v>
      </c>
      <c r="G21" s="32" t="str">
        <f>IF(Denmark!T$4="","",Denmark!T$4)</f>
        <v/>
      </c>
      <c r="H21" s="32" t="str">
        <f>IF(G21="","",COUNTIF(Denmark!T$5:T$311,"&lt;&gt;"))</f>
        <v/>
      </c>
      <c r="I21" s="32" t="str">
        <f>IF(G21="","",SUMPRODUCT(--(Denmark!T$5:T$311&lt;&gt;""),--($P$4:$P$310&gt;0),--($P$4:$P$310&lt;3)))</f>
        <v/>
      </c>
      <c r="K21" s="32" t="str">
        <f>Denmark!A22</f>
        <v>Green-winged teal</v>
      </c>
      <c r="L21" s="32">
        <f>Denmark!BA22</f>
        <v>0</v>
      </c>
      <c r="M21" s="32">
        <f>Norway!BA22</f>
        <v>1</v>
      </c>
      <c r="N21" s="32">
        <f>Finland!BA22</f>
        <v>13</v>
      </c>
      <c r="O21" s="32">
        <f>Sweden!BA22</f>
        <v>12</v>
      </c>
      <c r="P21" s="32">
        <f t="shared" si="1"/>
        <v>26</v>
      </c>
      <c r="Q21" s="32">
        <f t="shared" si="2"/>
        <v>3</v>
      </c>
      <c r="S21" s="32" t="str">
        <f t="shared" si="3"/>
        <v>Green-winged teal</v>
      </c>
      <c r="T21" s="32">
        <f t="shared" si="4"/>
        <v>26</v>
      </c>
      <c r="U21" s="32">
        <f t="shared" si="5"/>
        <v>3</v>
      </c>
      <c r="V21" s="32" t="str">
        <f t="shared" si="6"/>
        <v>Norway Finland Sweden</v>
      </c>
      <c r="X21" s="32" t="str">
        <f t="shared" si="7"/>
        <v>Green-winged teal</v>
      </c>
      <c r="Y21" s="32" t="str">
        <f t="shared" si="8"/>
        <v/>
      </c>
      <c r="Z21" s="32" t="str">
        <f>IF(AND(P21&gt;0,P21&lt;3),TRIM(IF(L21&gt;0,"Denmark: "&amp;IFERROR(LOOKUP(2,1/(Denmark!$C22:$AZ22&lt;&gt;""),Denmark!$C$4:$AZ$4),"")&amp;" ","")&amp;IF(M21&gt;0,"Norway: "&amp;IFERROR(LOOKUP(2,1/(Norway!$C22:$AZ22&lt;&gt;""),Norway!$C$4:$AZ$4),"")&amp;" ","")&amp;IF(N21&gt;0,"Finland: "&amp;IFERROR(LOOKUP(2,1/(Finland!$C22:$AZ22&lt;&gt;""),Finland!$C$4:$AZ$4),"")&amp;" ","")&amp;IF(O21&gt;0,"Sweden: "&amp;IFERROR(LOOKUP(2,1/(Sweden!$C22:$AZ22&lt;&gt;""),Sweden!$C$4:$AZ$4),"")&amp;" ","")),"")</f>
        <v/>
      </c>
      <c r="AA21" s="32">
        <f t="shared" si="9"/>
        <v>26</v>
      </c>
      <c r="AC21" s="32"/>
      <c r="AD21" s="32"/>
      <c r="AE21" s="32"/>
      <c r="AF21" s="32"/>
      <c r="AG21" s="32"/>
      <c r="AH21" s="32"/>
      <c r="AI21" s="32" t="str">
        <f t="shared" si="11"/>
        <v>Denmark</v>
      </c>
      <c r="AJ21" s="32" t="str">
        <f t="shared" si="12"/>
        <v/>
      </c>
      <c r="AK21" s="32" t="str">
        <f t="shared" si="13"/>
        <v/>
      </c>
      <c r="AL21" s="32" t="str">
        <f t="shared" si="14"/>
        <v/>
      </c>
      <c r="AM21" s="32">
        <f t="shared" si="15"/>
        <v>-1</v>
      </c>
      <c r="AN21" s="32">
        <f t="shared" si="16"/>
        <v>-1</v>
      </c>
      <c r="AO21" s="32" t="str">
        <f t="shared" si="17"/>
        <v>Green-winged teal</v>
      </c>
      <c r="AP21" s="32">
        <f t="shared" si="18"/>
        <v>26</v>
      </c>
      <c r="AQ21" s="32">
        <f t="shared" si="19"/>
        <v>3</v>
      </c>
      <c r="AR21" s="32" t="str">
        <f t="shared" si="20"/>
        <v>Norway Finland Sweden</v>
      </c>
      <c r="AS21" s="32">
        <f t="shared" si="21"/>
        <v>26.0029</v>
      </c>
      <c r="AT21" s="32"/>
      <c r="AU21" s="32" t="str">
        <f t="shared" si="22"/>
        <v>Green-winged teal</v>
      </c>
      <c r="AV21" s="32" t="str">
        <f t="shared" si="23"/>
        <v/>
      </c>
      <c r="AW21" s="32" t="str">
        <f t="shared" si="24"/>
        <v/>
      </c>
      <c r="AX21" s="32">
        <f t="shared" si="25"/>
        <v>26</v>
      </c>
      <c r="AY21" s="32">
        <f t="shared" si="26"/>
        <v>-1</v>
      </c>
      <c r="AZ21" s="32"/>
      <c r="BA21" s="32" t="str">
        <f t="shared" si="27"/>
        <v>Green-winged teal</v>
      </c>
      <c r="BB21" s="32">
        <f t="shared" si="28"/>
        <v>26</v>
      </c>
      <c r="BC21" s="32">
        <f t="shared" si="29"/>
        <v>3</v>
      </c>
      <c r="BD21" s="32" t="str">
        <f t="shared" si="30"/>
        <v>Norway Finland Sweden</v>
      </c>
      <c r="BE21" s="32">
        <f t="shared" si="31"/>
        <v>-1</v>
      </c>
      <c r="BG21" s="32" t="str">
        <f t="shared" si="32"/>
        <v>Green-winged teal</v>
      </c>
      <c r="BH21" s="32" t="str">
        <f t="shared" si="33"/>
        <v/>
      </c>
      <c r="BI21" s="32" t="str">
        <f>IF(Q21=1,TRIM(IF(L21&gt;0,"Denmark: "&amp;IFERROR(LOOKUP(2,1/(Denmark!$C22:$AZ22&lt;&gt;""),Denmark!$C$4:$AZ$4),"")&amp;" ","")&amp;IF(M21&gt;0,"Norway: "&amp;IFERROR(LOOKUP(2,1/(Norway!$C22:$AZ22&lt;&gt;""),Norway!$C$4:$AZ$4),"")&amp;" ","")&amp;IF(N21&gt;0,"Finland: "&amp;IFERROR(LOOKUP(2,1/(Finland!$C22:$AZ22&lt;&gt;""),Finland!$C$4:$AZ$4),"")&amp;" ","")&amp;IF(O21&gt;0,"Sweden: "&amp;IFERROR(LOOKUP(2,1/(Sweden!$C22:$AZ22&lt;&gt;""),Sweden!$C$4:$AZ$4),"")&amp;" ","")),"")</f>
        <v/>
      </c>
      <c r="BJ21" s="32">
        <f t="shared" si="34"/>
        <v>26</v>
      </c>
      <c r="BK21" s="32">
        <f t="shared" si="35"/>
        <v>-1</v>
      </c>
    </row>
    <row r="22" spans="6:63" ht="13.5" customHeight="1">
      <c r="F22" s="32" t="str">
        <f t="shared" si="0"/>
        <v>Denmark</v>
      </c>
      <c r="G22" s="32" t="str">
        <f>IF(Denmark!U$4="","",Denmark!U$4)</f>
        <v/>
      </c>
      <c r="H22" s="32" t="str">
        <f>IF(G22="","",COUNTIF(Denmark!U$5:U$311,"&lt;&gt;"))</f>
        <v/>
      </c>
      <c r="I22" s="32" t="str">
        <f>IF(G22="","",SUMPRODUCT(--(Denmark!U$5:U$311&lt;&gt;""),--($P$4:$P$310&gt;0),--($P$4:$P$310&lt;3)))</f>
        <v/>
      </c>
      <c r="K22" s="32" t="str">
        <f>Denmark!A23</f>
        <v>Mallard</v>
      </c>
      <c r="L22" s="32">
        <f>Denmark!BA23</f>
        <v>0</v>
      </c>
      <c r="M22" s="32">
        <f>Norway!BA23</f>
        <v>3</v>
      </c>
      <c r="N22" s="32">
        <f>Finland!BA23</f>
        <v>25</v>
      </c>
      <c r="O22" s="32">
        <f>Sweden!BA23</f>
        <v>16</v>
      </c>
      <c r="P22" s="32">
        <f t="shared" si="1"/>
        <v>44</v>
      </c>
      <c r="Q22" s="32">
        <f t="shared" si="2"/>
        <v>3</v>
      </c>
      <c r="S22" s="32" t="str">
        <f t="shared" si="3"/>
        <v>Mallard</v>
      </c>
      <c r="T22" s="32">
        <f t="shared" si="4"/>
        <v>44</v>
      </c>
      <c r="U22" s="32">
        <f t="shared" si="5"/>
        <v>3</v>
      </c>
      <c r="V22" s="32" t="str">
        <f t="shared" si="6"/>
        <v>Norway Finland Sweden</v>
      </c>
      <c r="X22" s="32" t="str">
        <f t="shared" si="7"/>
        <v>Mallard</v>
      </c>
      <c r="Y22" s="32" t="str">
        <f t="shared" si="8"/>
        <v/>
      </c>
      <c r="Z22" s="32" t="str">
        <f>IF(AND(P22&gt;0,P22&lt;3),TRIM(IF(L22&gt;0,"Denmark: "&amp;IFERROR(LOOKUP(2,1/(Denmark!$C23:$AZ23&lt;&gt;""),Denmark!$C$4:$AZ$4),"")&amp;" ","")&amp;IF(M22&gt;0,"Norway: "&amp;IFERROR(LOOKUP(2,1/(Norway!$C23:$AZ23&lt;&gt;""),Norway!$C$4:$AZ$4),"")&amp;" ","")&amp;IF(N22&gt;0,"Finland: "&amp;IFERROR(LOOKUP(2,1/(Finland!$C23:$AZ23&lt;&gt;""),Finland!$C$4:$AZ$4),"")&amp;" ","")&amp;IF(O22&gt;0,"Sweden: "&amp;IFERROR(LOOKUP(2,1/(Sweden!$C23:$AZ23&lt;&gt;""),Sweden!$C$4:$AZ$4),"")&amp;" ","")),"")</f>
        <v/>
      </c>
      <c r="AA22" s="32">
        <f t="shared" si="9"/>
        <v>44</v>
      </c>
      <c r="AC22" s="32"/>
      <c r="AD22" s="32"/>
      <c r="AE22" s="32"/>
      <c r="AF22" s="32"/>
      <c r="AG22" s="32"/>
      <c r="AH22" s="32"/>
      <c r="AI22" s="32" t="str">
        <f t="shared" si="11"/>
        <v>Denmark</v>
      </c>
      <c r="AJ22" s="32" t="str">
        <f t="shared" si="12"/>
        <v/>
      </c>
      <c r="AK22" s="32" t="str">
        <f t="shared" si="13"/>
        <v/>
      </c>
      <c r="AL22" s="32" t="str">
        <f t="shared" si="14"/>
        <v/>
      </c>
      <c r="AM22" s="32">
        <f t="shared" si="15"/>
        <v>-1</v>
      </c>
      <c r="AN22" s="32">
        <f t="shared" si="16"/>
        <v>-1</v>
      </c>
      <c r="AO22" s="32" t="str">
        <f t="shared" si="17"/>
        <v>Mallard</v>
      </c>
      <c r="AP22" s="32">
        <f t="shared" si="18"/>
        <v>44</v>
      </c>
      <c r="AQ22" s="32">
        <f t="shared" si="19"/>
        <v>3</v>
      </c>
      <c r="AR22" s="32" t="str">
        <f t="shared" si="20"/>
        <v>Norway Finland Sweden</v>
      </c>
      <c r="AS22" s="32">
        <f t="shared" si="21"/>
        <v>44.002890000000001</v>
      </c>
      <c r="AT22" s="32"/>
      <c r="AU22" s="32" t="str">
        <f t="shared" si="22"/>
        <v>Mallard</v>
      </c>
      <c r="AV22" s="32" t="str">
        <f t="shared" si="23"/>
        <v/>
      </c>
      <c r="AW22" s="32" t="str">
        <f t="shared" si="24"/>
        <v/>
      </c>
      <c r="AX22" s="32">
        <f t="shared" si="25"/>
        <v>44</v>
      </c>
      <c r="AY22" s="32">
        <f t="shared" si="26"/>
        <v>-1</v>
      </c>
      <c r="AZ22" s="32"/>
      <c r="BA22" s="32" t="str">
        <f t="shared" si="27"/>
        <v>Mallard</v>
      </c>
      <c r="BB22" s="32">
        <f t="shared" si="28"/>
        <v>44</v>
      </c>
      <c r="BC22" s="32">
        <f t="shared" si="29"/>
        <v>3</v>
      </c>
      <c r="BD22" s="32" t="str">
        <f t="shared" si="30"/>
        <v>Norway Finland Sweden</v>
      </c>
      <c r="BE22" s="32">
        <f t="shared" si="31"/>
        <v>-1</v>
      </c>
      <c r="BG22" s="32" t="str">
        <f t="shared" si="32"/>
        <v>Mallard</v>
      </c>
      <c r="BH22" s="32" t="str">
        <f t="shared" si="33"/>
        <v/>
      </c>
      <c r="BI22" s="32" t="str">
        <f>IF(Q22=1,TRIM(IF(L22&gt;0,"Denmark: "&amp;IFERROR(LOOKUP(2,1/(Denmark!$C23:$AZ23&lt;&gt;""),Denmark!$C$4:$AZ$4),"")&amp;" ","")&amp;IF(M22&gt;0,"Norway: "&amp;IFERROR(LOOKUP(2,1/(Norway!$C23:$AZ23&lt;&gt;""),Norway!$C$4:$AZ$4),"")&amp;" ","")&amp;IF(N22&gt;0,"Finland: "&amp;IFERROR(LOOKUP(2,1/(Finland!$C23:$AZ23&lt;&gt;""),Finland!$C$4:$AZ$4),"")&amp;" ","")&amp;IF(O22&gt;0,"Sweden: "&amp;IFERROR(LOOKUP(2,1/(Sweden!$C23:$AZ23&lt;&gt;""),Sweden!$C$4:$AZ$4),"")&amp;" ","")),"")</f>
        <v/>
      </c>
      <c r="BJ22" s="32">
        <f t="shared" si="34"/>
        <v>44</v>
      </c>
      <c r="BK22" s="32">
        <f t="shared" si="35"/>
        <v>-1</v>
      </c>
    </row>
    <row r="23" spans="6:63" ht="13.5" customHeight="1">
      <c r="F23" s="32" t="str">
        <f t="shared" si="0"/>
        <v>Denmark</v>
      </c>
      <c r="G23" s="32" t="str">
        <f>IF(Denmark!V$4="","",Denmark!V$4)</f>
        <v/>
      </c>
      <c r="H23" s="32" t="str">
        <f>IF(G23="","",COUNTIF(Denmark!V$5:V$311,"&lt;&gt;"))</f>
        <v/>
      </c>
      <c r="I23" s="32" t="str">
        <f>IF(G23="","",SUMPRODUCT(--(Denmark!V$5:V$311&lt;&gt;""),--($P$4:$P$310&gt;0),--($P$4:$P$310&lt;3)))</f>
        <v/>
      </c>
      <c r="K23" s="32" t="str">
        <f>Denmark!A24</f>
        <v>Northern pintail</v>
      </c>
      <c r="L23" s="32">
        <f>Denmark!BA24</f>
        <v>0</v>
      </c>
      <c r="M23" s="32">
        <f>Norway!BA24</f>
        <v>1</v>
      </c>
      <c r="N23" s="32">
        <f>Finland!BA24</f>
        <v>14</v>
      </c>
      <c r="O23" s="32">
        <f>Sweden!BA24</f>
        <v>13</v>
      </c>
      <c r="P23" s="32">
        <f t="shared" si="1"/>
        <v>28</v>
      </c>
      <c r="Q23" s="32">
        <f t="shared" si="2"/>
        <v>3</v>
      </c>
      <c r="S23" s="32" t="str">
        <f t="shared" si="3"/>
        <v>Northern pintail</v>
      </c>
      <c r="T23" s="32">
        <f t="shared" si="4"/>
        <v>28</v>
      </c>
      <c r="U23" s="32">
        <f t="shared" si="5"/>
        <v>3</v>
      </c>
      <c r="V23" s="32" t="str">
        <f t="shared" si="6"/>
        <v>Norway Finland Sweden</v>
      </c>
      <c r="X23" s="32" t="str">
        <f t="shared" si="7"/>
        <v>Northern pintail</v>
      </c>
      <c r="Y23" s="32" t="str">
        <f t="shared" si="8"/>
        <v/>
      </c>
      <c r="Z23" s="32" t="str">
        <f>IF(AND(P23&gt;0,P23&lt;3),TRIM(IF(L23&gt;0,"Denmark: "&amp;IFERROR(LOOKUP(2,1/(Denmark!$C24:$AZ24&lt;&gt;""),Denmark!$C$4:$AZ$4),"")&amp;" ","")&amp;IF(M23&gt;0,"Norway: "&amp;IFERROR(LOOKUP(2,1/(Norway!$C24:$AZ24&lt;&gt;""),Norway!$C$4:$AZ$4),"")&amp;" ","")&amp;IF(N23&gt;0,"Finland: "&amp;IFERROR(LOOKUP(2,1/(Finland!$C24:$AZ24&lt;&gt;""),Finland!$C$4:$AZ$4),"")&amp;" ","")&amp;IF(O23&gt;0,"Sweden: "&amp;IFERROR(LOOKUP(2,1/(Sweden!$C24:$AZ24&lt;&gt;""),Sweden!$C$4:$AZ$4),"")&amp;" ","")),"")</f>
        <v/>
      </c>
      <c r="AA23" s="32">
        <f t="shared" si="9"/>
        <v>28</v>
      </c>
      <c r="AC23" s="32"/>
      <c r="AD23" s="32"/>
      <c r="AE23" s="32"/>
      <c r="AF23" s="32"/>
      <c r="AG23" s="32"/>
      <c r="AH23" s="32"/>
      <c r="AI23" s="32" t="str">
        <f t="shared" si="11"/>
        <v>Denmark</v>
      </c>
      <c r="AJ23" s="32" t="str">
        <f t="shared" si="12"/>
        <v/>
      </c>
      <c r="AK23" s="32" t="str">
        <f t="shared" si="13"/>
        <v/>
      </c>
      <c r="AL23" s="32" t="str">
        <f t="shared" si="14"/>
        <v/>
      </c>
      <c r="AM23" s="32">
        <f t="shared" si="15"/>
        <v>-1</v>
      </c>
      <c r="AN23" s="32">
        <f t="shared" si="16"/>
        <v>-1</v>
      </c>
      <c r="AO23" s="32" t="str">
        <f t="shared" si="17"/>
        <v>Northern pintail</v>
      </c>
      <c r="AP23" s="32">
        <f t="shared" si="18"/>
        <v>28</v>
      </c>
      <c r="AQ23" s="32">
        <f t="shared" si="19"/>
        <v>3</v>
      </c>
      <c r="AR23" s="32" t="str">
        <f t="shared" si="20"/>
        <v>Norway Finland Sweden</v>
      </c>
      <c r="AS23" s="32">
        <f t="shared" si="21"/>
        <v>28.002880000000001</v>
      </c>
      <c r="AT23" s="32"/>
      <c r="AU23" s="32" t="str">
        <f t="shared" si="22"/>
        <v>Northern pintail</v>
      </c>
      <c r="AV23" s="32" t="str">
        <f t="shared" si="23"/>
        <v/>
      </c>
      <c r="AW23" s="32" t="str">
        <f t="shared" si="24"/>
        <v/>
      </c>
      <c r="AX23" s="32">
        <f t="shared" si="25"/>
        <v>28</v>
      </c>
      <c r="AY23" s="32">
        <f t="shared" si="26"/>
        <v>-1</v>
      </c>
      <c r="AZ23" s="32"/>
      <c r="BA23" s="32" t="str">
        <f t="shared" si="27"/>
        <v>Northern pintail</v>
      </c>
      <c r="BB23" s="32">
        <f t="shared" si="28"/>
        <v>28</v>
      </c>
      <c r="BC23" s="32">
        <f t="shared" si="29"/>
        <v>3</v>
      </c>
      <c r="BD23" s="32" t="str">
        <f t="shared" si="30"/>
        <v>Norway Finland Sweden</v>
      </c>
      <c r="BE23" s="32">
        <f t="shared" si="31"/>
        <v>-1</v>
      </c>
      <c r="BG23" s="32" t="str">
        <f t="shared" si="32"/>
        <v>Northern pintail</v>
      </c>
      <c r="BH23" s="32" t="str">
        <f t="shared" si="33"/>
        <v/>
      </c>
      <c r="BI23" s="32" t="str">
        <f>IF(Q23=1,TRIM(IF(L23&gt;0,"Denmark: "&amp;IFERROR(LOOKUP(2,1/(Denmark!$C24:$AZ24&lt;&gt;""),Denmark!$C$4:$AZ$4),"")&amp;" ","")&amp;IF(M23&gt;0,"Norway: "&amp;IFERROR(LOOKUP(2,1/(Norway!$C24:$AZ24&lt;&gt;""),Norway!$C$4:$AZ$4),"")&amp;" ","")&amp;IF(N23&gt;0,"Finland: "&amp;IFERROR(LOOKUP(2,1/(Finland!$C24:$AZ24&lt;&gt;""),Finland!$C$4:$AZ$4),"")&amp;" ","")&amp;IF(O23&gt;0,"Sweden: "&amp;IFERROR(LOOKUP(2,1/(Sweden!$C24:$AZ24&lt;&gt;""),Sweden!$C$4:$AZ$4),"")&amp;" ","")),"")</f>
        <v/>
      </c>
      <c r="BJ23" s="32">
        <f t="shared" si="34"/>
        <v>28</v>
      </c>
      <c r="BK23" s="32">
        <f t="shared" si="35"/>
        <v>-1</v>
      </c>
    </row>
    <row r="24" spans="6:63" ht="13.5" customHeight="1">
      <c r="F24" s="32" t="str">
        <f t="shared" si="0"/>
        <v>Denmark</v>
      </c>
      <c r="G24" s="32" t="str">
        <f>IF(Denmark!W$4="","",Denmark!W$4)</f>
        <v/>
      </c>
      <c r="H24" s="32" t="str">
        <f>IF(G24="","",COUNTIF(Denmark!W$5:W$311,"&lt;&gt;"))</f>
        <v/>
      </c>
      <c r="I24" s="32" t="str">
        <f>IF(G24="","",SUMPRODUCT(--(Denmark!W$5:W$311&lt;&gt;""),--($P$4:$P$310&gt;0),--($P$4:$P$310&lt;3)))</f>
        <v/>
      </c>
      <c r="K24" s="32" t="str">
        <f>Denmark!A25</f>
        <v>Garganey</v>
      </c>
      <c r="L24" s="32">
        <f>Denmark!BA25</f>
        <v>0</v>
      </c>
      <c r="M24" s="32">
        <f>Norway!BA25</f>
        <v>0</v>
      </c>
      <c r="N24" s="32">
        <f>Finland!BA25</f>
        <v>1</v>
      </c>
      <c r="O24" s="32">
        <f>Sweden!BA25</f>
        <v>0</v>
      </c>
      <c r="P24" s="32">
        <f t="shared" si="1"/>
        <v>1</v>
      </c>
      <c r="Q24" s="32">
        <f t="shared" si="2"/>
        <v>1</v>
      </c>
      <c r="S24" s="32" t="str">
        <f t="shared" si="3"/>
        <v>Garganey</v>
      </c>
      <c r="T24" s="32">
        <f t="shared" si="4"/>
        <v>1</v>
      </c>
      <c r="U24" s="32">
        <f t="shared" si="5"/>
        <v>1</v>
      </c>
      <c r="V24" s="32" t="str">
        <f t="shared" si="6"/>
        <v>Finland</v>
      </c>
      <c r="X24" s="32" t="str">
        <f t="shared" si="7"/>
        <v>Garganey</v>
      </c>
      <c r="Y24" s="32" t="str">
        <f t="shared" si="8"/>
        <v>Finland</v>
      </c>
      <c r="Z24" s="32" t="str">
        <f>IF(AND(P24&gt;0,P24&lt;3),TRIM(IF(L24&gt;0,"Denmark: "&amp;IFERROR(LOOKUP(2,1/(Denmark!$C25:$AZ25&lt;&gt;""),Denmark!$C$4:$AZ$4),"")&amp;" ","")&amp;IF(M24&gt;0,"Norway: "&amp;IFERROR(LOOKUP(2,1/(Norway!$C25:$AZ25&lt;&gt;""),Norway!$C$4:$AZ$4),"")&amp;" ","")&amp;IF(N24&gt;0,"Finland: "&amp;IFERROR(LOOKUP(2,1/(Finland!$C25:$AZ25&lt;&gt;""),Finland!$C$4:$AZ$4),"")&amp;" ","")&amp;IF(O24&gt;0,"Sweden: "&amp;IFERROR(LOOKUP(2,1/(Sweden!$C25:$AZ25&lt;&gt;""),Sweden!$C$4:$AZ$4),"")&amp;" ","")),"")</f>
        <v>Finland: Viljami Selander</v>
      </c>
      <c r="AA24" s="32">
        <f t="shared" si="9"/>
        <v>1</v>
      </c>
      <c r="AC24" s="32"/>
      <c r="AD24" s="32"/>
      <c r="AE24" s="32"/>
      <c r="AF24" s="32"/>
      <c r="AG24" s="32"/>
      <c r="AH24" s="32"/>
      <c r="AI24" s="32" t="str">
        <f t="shared" si="11"/>
        <v>Denmark</v>
      </c>
      <c r="AJ24" s="32" t="str">
        <f t="shared" si="12"/>
        <v/>
      </c>
      <c r="AK24" s="32" t="str">
        <f t="shared" si="13"/>
        <v/>
      </c>
      <c r="AL24" s="32" t="str">
        <f t="shared" si="14"/>
        <v/>
      </c>
      <c r="AM24" s="32">
        <f t="shared" si="15"/>
        <v>-1</v>
      </c>
      <c r="AN24" s="32">
        <f t="shared" si="16"/>
        <v>-1</v>
      </c>
      <c r="AO24" s="32" t="str">
        <f t="shared" si="17"/>
        <v>Garganey</v>
      </c>
      <c r="AP24" s="32">
        <f t="shared" si="18"/>
        <v>1</v>
      </c>
      <c r="AQ24" s="32">
        <f t="shared" si="19"/>
        <v>1</v>
      </c>
      <c r="AR24" s="32" t="str">
        <f t="shared" si="20"/>
        <v>Finland</v>
      </c>
      <c r="AS24" s="32">
        <f t="shared" si="21"/>
        <v>1.0028699999999999</v>
      </c>
      <c r="AT24" s="32"/>
      <c r="AU24" s="32" t="str">
        <f t="shared" si="22"/>
        <v>Garganey</v>
      </c>
      <c r="AV24" s="32" t="str">
        <f t="shared" si="23"/>
        <v>Finland</v>
      </c>
      <c r="AW24" s="32" t="str">
        <f t="shared" si="24"/>
        <v>Finland: Viljami Selander</v>
      </c>
      <c r="AX24" s="32">
        <f t="shared" si="25"/>
        <v>1</v>
      </c>
      <c r="AY24" s="32">
        <f t="shared" si="26"/>
        <v>2000.287</v>
      </c>
      <c r="AZ24" s="32"/>
      <c r="BA24" s="32" t="str">
        <f t="shared" si="27"/>
        <v>Garganey</v>
      </c>
      <c r="BB24" s="32">
        <f t="shared" si="28"/>
        <v>1</v>
      </c>
      <c r="BC24" s="32">
        <f t="shared" si="29"/>
        <v>1</v>
      </c>
      <c r="BD24" s="32" t="str">
        <f t="shared" si="30"/>
        <v>Finland</v>
      </c>
      <c r="BE24" s="32">
        <f t="shared" si="31"/>
        <v>-1</v>
      </c>
      <c r="BG24" s="32" t="str">
        <f t="shared" si="32"/>
        <v>Garganey</v>
      </c>
      <c r="BH24" s="32" t="str">
        <f t="shared" si="33"/>
        <v>Finland</v>
      </c>
      <c r="BI24" s="32" t="str">
        <f>IF(Q24=1,TRIM(IF(L24&gt;0,"Denmark: "&amp;IFERROR(LOOKUP(2,1/(Denmark!$C25:$AZ25&lt;&gt;""),Denmark!$C$4:$AZ$4),"")&amp;" ","")&amp;IF(M24&gt;0,"Norway: "&amp;IFERROR(LOOKUP(2,1/(Norway!$C25:$AZ25&lt;&gt;""),Norway!$C$4:$AZ$4),"")&amp;" ","")&amp;IF(N24&gt;0,"Finland: "&amp;IFERROR(LOOKUP(2,1/(Finland!$C25:$AZ25&lt;&gt;""),Finland!$C$4:$AZ$4),"")&amp;" ","")&amp;IF(O24&gt;0,"Sweden: "&amp;IFERROR(LOOKUP(2,1/(Sweden!$C25:$AZ25&lt;&gt;""),Sweden!$C$4:$AZ$4),"")&amp;" ","")),"")</f>
        <v>Finland: Viljami Selander</v>
      </c>
      <c r="BJ24" s="32">
        <f t="shared" si="34"/>
        <v>1</v>
      </c>
      <c r="BK24" s="32">
        <f t="shared" si="35"/>
        <v>1.0028699999999999</v>
      </c>
    </row>
    <row r="25" spans="6:63" ht="13.5" customHeight="1">
      <c r="F25" s="32" t="str">
        <f t="shared" si="0"/>
        <v>Denmark</v>
      </c>
      <c r="G25" s="32" t="str">
        <f>IF(Denmark!X$4="","",Denmark!X$4)</f>
        <v/>
      </c>
      <c r="H25" s="32" t="str">
        <f>IF(G25="","",COUNTIF(Denmark!X$5:X$311,"&lt;&gt;"))</f>
        <v/>
      </c>
      <c r="I25" s="32" t="str">
        <f>IF(G25="","",SUMPRODUCT(--(Denmark!X$5:X$311&lt;&gt;""),--($P$4:$P$310&gt;0),--($P$4:$P$310&lt;3)))</f>
        <v/>
      </c>
      <c r="K25" s="32" t="str">
        <f>Denmark!A26</f>
        <v>Northern shoveler</v>
      </c>
      <c r="L25" s="32">
        <f>Denmark!BA26</f>
        <v>0</v>
      </c>
      <c r="M25" s="32">
        <f>Norway!BA26</f>
        <v>0</v>
      </c>
      <c r="N25" s="32">
        <f>Finland!BA26</f>
        <v>9</v>
      </c>
      <c r="O25" s="32">
        <f>Sweden!BA26</f>
        <v>6</v>
      </c>
      <c r="P25" s="32">
        <f t="shared" si="1"/>
        <v>15</v>
      </c>
      <c r="Q25" s="32">
        <f t="shared" si="2"/>
        <v>2</v>
      </c>
      <c r="S25" s="32" t="str">
        <f t="shared" si="3"/>
        <v>Northern shoveler</v>
      </c>
      <c r="T25" s="32">
        <f t="shared" si="4"/>
        <v>15</v>
      </c>
      <c r="U25" s="32">
        <f t="shared" si="5"/>
        <v>2</v>
      </c>
      <c r="V25" s="32" t="str">
        <f t="shared" si="6"/>
        <v>Finland Sweden</v>
      </c>
      <c r="X25" s="32" t="str">
        <f t="shared" si="7"/>
        <v>Northern shoveler</v>
      </c>
      <c r="Y25" s="32" t="str">
        <f t="shared" si="8"/>
        <v/>
      </c>
      <c r="Z25" s="32" t="str">
        <f>IF(AND(P25&gt;0,P25&lt;3),TRIM(IF(L25&gt;0,"Denmark: "&amp;IFERROR(LOOKUP(2,1/(Denmark!$C26:$AZ26&lt;&gt;""),Denmark!$C$4:$AZ$4),"")&amp;" ","")&amp;IF(M25&gt;0,"Norway: "&amp;IFERROR(LOOKUP(2,1/(Norway!$C26:$AZ26&lt;&gt;""),Norway!$C$4:$AZ$4),"")&amp;" ","")&amp;IF(N25&gt;0,"Finland: "&amp;IFERROR(LOOKUP(2,1/(Finland!$C26:$AZ26&lt;&gt;""),Finland!$C$4:$AZ$4),"")&amp;" ","")&amp;IF(O25&gt;0,"Sweden: "&amp;IFERROR(LOOKUP(2,1/(Sweden!$C26:$AZ26&lt;&gt;""),Sweden!$C$4:$AZ$4),"")&amp;" ","")),"")</f>
        <v/>
      </c>
      <c r="AA25" s="32">
        <f t="shared" si="9"/>
        <v>15</v>
      </c>
      <c r="AC25" s="32"/>
      <c r="AD25" s="32"/>
      <c r="AE25" s="32"/>
      <c r="AF25" s="32"/>
      <c r="AG25" s="32"/>
      <c r="AH25" s="32"/>
      <c r="AI25" s="32" t="str">
        <f t="shared" si="11"/>
        <v>Denmark</v>
      </c>
      <c r="AJ25" s="32" t="str">
        <f t="shared" si="12"/>
        <v/>
      </c>
      <c r="AK25" s="32" t="str">
        <f t="shared" si="13"/>
        <v/>
      </c>
      <c r="AL25" s="32" t="str">
        <f t="shared" si="14"/>
        <v/>
      </c>
      <c r="AM25" s="32">
        <f t="shared" si="15"/>
        <v>-1</v>
      </c>
      <c r="AN25" s="32">
        <f t="shared" si="16"/>
        <v>-1</v>
      </c>
      <c r="AO25" s="32" t="str">
        <f t="shared" si="17"/>
        <v>Northern shoveler</v>
      </c>
      <c r="AP25" s="32">
        <f t="shared" si="18"/>
        <v>15</v>
      </c>
      <c r="AQ25" s="32">
        <f t="shared" si="19"/>
        <v>2</v>
      </c>
      <c r="AR25" s="32" t="str">
        <f t="shared" si="20"/>
        <v>Finland Sweden</v>
      </c>
      <c r="AS25" s="32">
        <f t="shared" si="21"/>
        <v>15.00286</v>
      </c>
      <c r="AT25" s="32"/>
      <c r="AU25" s="32" t="str">
        <f t="shared" si="22"/>
        <v>Northern shoveler</v>
      </c>
      <c r="AV25" s="32" t="str">
        <f t="shared" si="23"/>
        <v/>
      </c>
      <c r="AW25" s="32" t="str">
        <f t="shared" si="24"/>
        <v/>
      </c>
      <c r="AX25" s="32">
        <f t="shared" si="25"/>
        <v>15</v>
      </c>
      <c r="AY25" s="32">
        <f t="shared" si="26"/>
        <v>-1</v>
      </c>
      <c r="AZ25" s="32"/>
      <c r="BA25" s="32" t="str">
        <f t="shared" si="27"/>
        <v>Northern shoveler</v>
      </c>
      <c r="BB25" s="32">
        <f t="shared" si="28"/>
        <v>15</v>
      </c>
      <c r="BC25" s="32">
        <f t="shared" si="29"/>
        <v>2</v>
      </c>
      <c r="BD25" s="32" t="str">
        <f t="shared" si="30"/>
        <v>Finland Sweden</v>
      </c>
      <c r="BE25" s="32">
        <f t="shared" si="31"/>
        <v>-1</v>
      </c>
      <c r="BG25" s="32" t="str">
        <f t="shared" si="32"/>
        <v>Northern shoveler</v>
      </c>
      <c r="BH25" s="32" t="str">
        <f t="shared" si="33"/>
        <v/>
      </c>
      <c r="BI25" s="32" t="str">
        <f>IF(Q25=1,TRIM(IF(L25&gt;0,"Denmark: "&amp;IFERROR(LOOKUP(2,1/(Denmark!$C26:$AZ26&lt;&gt;""),Denmark!$C$4:$AZ$4),"")&amp;" ","")&amp;IF(M25&gt;0,"Norway: "&amp;IFERROR(LOOKUP(2,1/(Norway!$C26:$AZ26&lt;&gt;""),Norway!$C$4:$AZ$4),"")&amp;" ","")&amp;IF(N25&gt;0,"Finland: "&amp;IFERROR(LOOKUP(2,1/(Finland!$C26:$AZ26&lt;&gt;""),Finland!$C$4:$AZ$4),"")&amp;" ","")&amp;IF(O25&gt;0,"Sweden: "&amp;IFERROR(LOOKUP(2,1/(Sweden!$C26:$AZ26&lt;&gt;""),Sweden!$C$4:$AZ$4),"")&amp;" ","")),"")</f>
        <v/>
      </c>
      <c r="BJ25" s="32">
        <f t="shared" si="34"/>
        <v>15</v>
      </c>
      <c r="BK25" s="32">
        <f t="shared" si="35"/>
        <v>-1</v>
      </c>
    </row>
    <row r="26" spans="6:63" ht="13.5" customHeight="1">
      <c r="F26" s="32" t="str">
        <f t="shared" si="0"/>
        <v>Denmark</v>
      </c>
      <c r="G26" s="32" t="str">
        <f>IF(Denmark!Y$4="","",Denmark!Y$4)</f>
        <v/>
      </c>
      <c r="H26" s="32" t="str">
        <f>IF(G26="","",COUNTIF(Denmark!Y$5:Y$311,"&lt;&gt;"))</f>
        <v/>
      </c>
      <c r="I26" s="32" t="str">
        <f>IF(G26="","",SUMPRODUCT(--(Denmark!Y$5:Y$311&lt;&gt;""),--($P$4:$P$310&gt;0),--($P$4:$P$310&lt;3)))</f>
        <v/>
      </c>
      <c r="K26" s="32" t="str">
        <f>Denmark!A27</f>
        <v>Common pochard</v>
      </c>
      <c r="L26" s="32">
        <f>Denmark!BA27</f>
        <v>0</v>
      </c>
      <c r="M26" s="32">
        <f>Norway!BA27</f>
        <v>0</v>
      </c>
      <c r="N26" s="32">
        <f>Finland!BA27</f>
        <v>1</v>
      </c>
      <c r="O26" s="32">
        <f>Sweden!BA27</f>
        <v>1</v>
      </c>
      <c r="P26" s="32">
        <f t="shared" si="1"/>
        <v>2</v>
      </c>
      <c r="Q26" s="32">
        <f t="shared" si="2"/>
        <v>2</v>
      </c>
      <c r="S26" s="32" t="str">
        <f t="shared" si="3"/>
        <v>Common pochard</v>
      </c>
      <c r="T26" s="32">
        <f t="shared" si="4"/>
        <v>2</v>
      </c>
      <c r="U26" s="32">
        <f t="shared" si="5"/>
        <v>2</v>
      </c>
      <c r="V26" s="32" t="str">
        <f t="shared" si="6"/>
        <v>Finland Sweden</v>
      </c>
      <c r="X26" s="32" t="str">
        <f t="shared" si="7"/>
        <v>Common pochard</v>
      </c>
      <c r="Y26" s="32" t="str">
        <f t="shared" si="8"/>
        <v>Finland Sweden</v>
      </c>
      <c r="Z26" s="32" t="str">
        <f>IF(AND(P26&gt;0,P26&lt;3),TRIM(IF(L26&gt;0,"Denmark: "&amp;IFERROR(LOOKUP(2,1/(Denmark!$C27:$AZ27&lt;&gt;""),Denmark!$C$4:$AZ$4),"")&amp;" ","")&amp;IF(M26&gt;0,"Norway: "&amp;IFERROR(LOOKUP(2,1/(Norway!$C27:$AZ27&lt;&gt;""),Norway!$C$4:$AZ$4),"")&amp;" ","")&amp;IF(N26&gt;0,"Finland: "&amp;IFERROR(LOOKUP(2,1/(Finland!$C27:$AZ27&lt;&gt;""),Finland!$C$4:$AZ$4),"")&amp;" ","")&amp;IF(O26&gt;0,"Sweden: "&amp;IFERROR(LOOKUP(2,1/(Sweden!$C27:$AZ27&lt;&gt;""),Sweden!$C$4:$AZ$4),"")&amp;" ","")),"")</f>
        <v>Finland: Viljami Selander Sweden: Eskil Friberg</v>
      </c>
      <c r="AA26" s="32">
        <f t="shared" si="9"/>
        <v>2</v>
      </c>
      <c r="AC26" s="32"/>
      <c r="AD26" s="32"/>
      <c r="AE26" s="32"/>
      <c r="AF26" s="32"/>
      <c r="AG26" s="32"/>
      <c r="AH26" s="32"/>
      <c r="AI26" s="32" t="str">
        <f t="shared" si="11"/>
        <v>Denmark</v>
      </c>
      <c r="AJ26" s="32" t="str">
        <f t="shared" si="12"/>
        <v/>
      </c>
      <c r="AK26" s="32" t="str">
        <f t="shared" si="13"/>
        <v/>
      </c>
      <c r="AL26" s="32" t="str">
        <f t="shared" si="14"/>
        <v/>
      </c>
      <c r="AM26" s="32">
        <f t="shared" si="15"/>
        <v>-1</v>
      </c>
      <c r="AN26" s="32">
        <f t="shared" si="16"/>
        <v>-1</v>
      </c>
      <c r="AO26" s="32" t="str">
        <f t="shared" si="17"/>
        <v>Common pochard</v>
      </c>
      <c r="AP26" s="32">
        <f t="shared" si="18"/>
        <v>2</v>
      </c>
      <c r="AQ26" s="32">
        <f t="shared" si="19"/>
        <v>2</v>
      </c>
      <c r="AR26" s="32" t="str">
        <f t="shared" si="20"/>
        <v>Finland Sweden</v>
      </c>
      <c r="AS26" s="32">
        <f t="shared" si="21"/>
        <v>2.00285</v>
      </c>
      <c r="AT26" s="32"/>
      <c r="AU26" s="32" t="str">
        <f t="shared" si="22"/>
        <v>Common pochard</v>
      </c>
      <c r="AV26" s="32" t="str">
        <f t="shared" si="23"/>
        <v>Finland Sweden</v>
      </c>
      <c r="AW26" s="32" t="str">
        <f t="shared" si="24"/>
        <v>Finland: Viljami Selander Sweden: Eskil Friberg</v>
      </c>
      <c r="AX26" s="32">
        <f t="shared" si="25"/>
        <v>2</v>
      </c>
      <c r="AY26" s="32">
        <f t="shared" si="26"/>
        <v>1000.285</v>
      </c>
      <c r="AZ26" s="32"/>
      <c r="BA26" s="32" t="str">
        <f t="shared" si="27"/>
        <v>Common pochard</v>
      </c>
      <c r="BB26" s="32">
        <f t="shared" si="28"/>
        <v>2</v>
      </c>
      <c r="BC26" s="32">
        <f t="shared" si="29"/>
        <v>2</v>
      </c>
      <c r="BD26" s="32" t="str">
        <f t="shared" si="30"/>
        <v>Finland Sweden</v>
      </c>
      <c r="BE26" s="32">
        <f t="shared" si="31"/>
        <v>-1</v>
      </c>
      <c r="BG26" s="32" t="str">
        <f t="shared" si="32"/>
        <v>Common pochard</v>
      </c>
      <c r="BH26" s="32" t="str">
        <f t="shared" si="33"/>
        <v/>
      </c>
      <c r="BI26" s="32" t="str">
        <f>IF(Q26=1,TRIM(IF(L26&gt;0,"Denmark: "&amp;IFERROR(LOOKUP(2,1/(Denmark!$C27:$AZ27&lt;&gt;""),Denmark!$C$4:$AZ$4),"")&amp;" ","")&amp;IF(M26&gt;0,"Norway: "&amp;IFERROR(LOOKUP(2,1/(Norway!$C27:$AZ27&lt;&gt;""),Norway!$C$4:$AZ$4),"")&amp;" ","")&amp;IF(N26&gt;0,"Finland: "&amp;IFERROR(LOOKUP(2,1/(Finland!$C27:$AZ27&lt;&gt;""),Finland!$C$4:$AZ$4),"")&amp;" ","")&amp;IF(O26&gt;0,"Sweden: "&amp;IFERROR(LOOKUP(2,1/(Sweden!$C27:$AZ27&lt;&gt;""),Sweden!$C$4:$AZ$4),"")&amp;" ","")),"")</f>
        <v/>
      </c>
      <c r="BJ26" s="32">
        <f t="shared" si="34"/>
        <v>2</v>
      </c>
      <c r="BK26" s="32">
        <f t="shared" si="35"/>
        <v>-1</v>
      </c>
    </row>
    <row r="27" spans="6:63" ht="13.5" customHeight="1">
      <c r="F27" s="32" t="str">
        <f t="shared" si="0"/>
        <v>Denmark</v>
      </c>
      <c r="G27" s="32" t="str">
        <f>IF(Denmark!Z$4="","",Denmark!Z$4)</f>
        <v/>
      </c>
      <c r="H27" s="32" t="str">
        <f>IF(G27="","",COUNTIF(Denmark!Z$5:Z$311,"&lt;&gt;"))</f>
        <v/>
      </c>
      <c r="I27" s="32" t="str">
        <f>IF(G27="","",SUMPRODUCT(--(Denmark!Z$5:Z$311&lt;&gt;""),--($P$4:$P$310&gt;0),--($P$4:$P$310&lt;3)))</f>
        <v/>
      </c>
      <c r="K27" s="32" t="str">
        <f>Denmark!A28</f>
        <v>Tufted duck</v>
      </c>
      <c r="L27" s="32">
        <f>Denmark!BA28</f>
        <v>0</v>
      </c>
      <c r="M27" s="32">
        <f>Norway!BA28</f>
        <v>1</v>
      </c>
      <c r="N27" s="32">
        <f>Finland!BA28</f>
        <v>14</v>
      </c>
      <c r="O27" s="32">
        <f>Sweden!BA28</f>
        <v>9</v>
      </c>
      <c r="P27" s="32">
        <f t="shared" si="1"/>
        <v>24</v>
      </c>
      <c r="Q27" s="32">
        <f t="shared" si="2"/>
        <v>3</v>
      </c>
      <c r="S27" s="32" t="str">
        <f t="shared" si="3"/>
        <v>Tufted duck</v>
      </c>
      <c r="T27" s="32">
        <f t="shared" si="4"/>
        <v>24</v>
      </c>
      <c r="U27" s="32">
        <f t="shared" si="5"/>
        <v>3</v>
      </c>
      <c r="V27" s="32" t="str">
        <f t="shared" si="6"/>
        <v>Norway Finland Sweden</v>
      </c>
      <c r="X27" s="32" t="str">
        <f t="shared" si="7"/>
        <v>Tufted duck</v>
      </c>
      <c r="Y27" s="32" t="str">
        <f t="shared" si="8"/>
        <v/>
      </c>
      <c r="Z27" s="32" t="str">
        <f>IF(AND(P27&gt;0,P27&lt;3),TRIM(IF(L27&gt;0,"Denmark: "&amp;IFERROR(LOOKUP(2,1/(Denmark!$C28:$AZ28&lt;&gt;""),Denmark!$C$4:$AZ$4),"")&amp;" ","")&amp;IF(M27&gt;0,"Norway: "&amp;IFERROR(LOOKUP(2,1/(Norway!$C28:$AZ28&lt;&gt;""),Norway!$C$4:$AZ$4),"")&amp;" ","")&amp;IF(N27&gt;0,"Finland: "&amp;IFERROR(LOOKUP(2,1/(Finland!$C28:$AZ28&lt;&gt;""),Finland!$C$4:$AZ$4),"")&amp;" ","")&amp;IF(O27&gt;0,"Sweden: "&amp;IFERROR(LOOKUP(2,1/(Sweden!$C28:$AZ28&lt;&gt;""),Sweden!$C$4:$AZ$4),"")&amp;" ","")),"")</f>
        <v/>
      </c>
      <c r="AA27" s="32">
        <f t="shared" si="9"/>
        <v>24</v>
      </c>
      <c r="AC27" s="32"/>
      <c r="AD27" s="32"/>
      <c r="AE27" s="32"/>
      <c r="AF27" s="32"/>
      <c r="AG27" s="32"/>
      <c r="AH27" s="32"/>
      <c r="AI27" s="32" t="str">
        <f t="shared" si="11"/>
        <v>Denmark</v>
      </c>
      <c r="AJ27" s="32" t="str">
        <f t="shared" si="12"/>
        <v/>
      </c>
      <c r="AK27" s="32" t="str">
        <f t="shared" si="13"/>
        <v/>
      </c>
      <c r="AL27" s="32" t="str">
        <f t="shared" si="14"/>
        <v/>
      </c>
      <c r="AM27" s="32">
        <f t="shared" si="15"/>
        <v>-1</v>
      </c>
      <c r="AN27" s="32">
        <f t="shared" si="16"/>
        <v>-1</v>
      </c>
      <c r="AO27" s="32" t="str">
        <f t="shared" si="17"/>
        <v>Tufted duck</v>
      </c>
      <c r="AP27" s="32">
        <f t="shared" si="18"/>
        <v>24</v>
      </c>
      <c r="AQ27" s="32">
        <f t="shared" si="19"/>
        <v>3</v>
      </c>
      <c r="AR27" s="32" t="str">
        <f t="shared" si="20"/>
        <v>Norway Finland Sweden</v>
      </c>
      <c r="AS27" s="32">
        <f t="shared" si="21"/>
        <v>24.002839999999999</v>
      </c>
      <c r="AT27" s="32"/>
      <c r="AU27" s="32" t="str">
        <f t="shared" si="22"/>
        <v>Tufted duck</v>
      </c>
      <c r="AV27" s="32" t="str">
        <f t="shared" si="23"/>
        <v/>
      </c>
      <c r="AW27" s="32" t="str">
        <f t="shared" si="24"/>
        <v/>
      </c>
      <c r="AX27" s="32">
        <f t="shared" si="25"/>
        <v>24</v>
      </c>
      <c r="AY27" s="32">
        <f t="shared" si="26"/>
        <v>-1</v>
      </c>
      <c r="AZ27" s="32"/>
      <c r="BA27" s="32" t="str">
        <f t="shared" si="27"/>
        <v>Tufted duck</v>
      </c>
      <c r="BB27" s="32">
        <f t="shared" si="28"/>
        <v>24</v>
      </c>
      <c r="BC27" s="32">
        <f t="shared" si="29"/>
        <v>3</v>
      </c>
      <c r="BD27" s="32" t="str">
        <f t="shared" si="30"/>
        <v>Norway Finland Sweden</v>
      </c>
      <c r="BE27" s="32">
        <f t="shared" si="31"/>
        <v>-1</v>
      </c>
      <c r="BG27" s="32" t="str">
        <f t="shared" si="32"/>
        <v>Tufted duck</v>
      </c>
      <c r="BH27" s="32" t="str">
        <f t="shared" si="33"/>
        <v/>
      </c>
      <c r="BI27" s="32" t="str">
        <f>IF(Q27=1,TRIM(IF(L27&gt;0,"Denmark: "&amp;IFERROR(LOOKUP(2,1/(Denmark!$C28:$AZ28&lt;&gt;""),Denmark!$C$4:$AZ$4),"")&amp;" ","")&amp;IF(M27&gt;0,"Norway: "&amp;IFERROR(LOOKUP(2,1/(Norway!$C28:$AZ28&lt;&gt;""),Norway!$C$4:$AZ$4),"")&amp;" ","")&amp;IF(N27&gt;0,"Finland: "&amp;IFERROR(LOOKUP(2,1/(Finland!$C28:$AZ28&lt;&gt;""),Finland!$C$4:$AZ$4),"")&amp;" ","")&amp;IF(O27&gt;0,"Sweden: "&amp;IFERROR(LOOKUP(2,1/(Sweden!$C28:$AZ28&lt;&gt;""),Sweden!$C$4:$AZ$4),"")&amp;" ","")),"")</f>
        <v/>
      </c>
      <c r="BJ27" s="32">
        <f t="shared" si="34"/>
        <v>24</v>
      </c>
      <c r="BK27" s="32">
        <f t="shared" si="35"/>
        <v>-1</v>
      </c>
    </row>
    <row r="28" spans="6:63" ht="13.5" customHeight="1">
      <c r="F28" s="32" t="str">
        <f t="shared" si="0"/>
        <v>Denmark</v>
      </c>
      <c r="G28" s="32" t="str">
        <f>IF(Denmark!AA$4="","",Denmark!AA$4)</f>
        <v/>
      </c>
      <c r="H28" s="32" t="str">
        <f>IF(G28="","",COUNTIF(Denmark!AA$5:AA$311,"&lt;&gt;"))</f>
        <v/>
      </c>
      <c r="I28" s="32" t="str">
        <f>IF(G28="","",SUMPRODUCT(--(Denmark!AA$5:AA$311&lt;&gt;""),--($P$4:$P$310&gt;0),--($P$4:$P$310&lt;3)))</f>
        <v/>
      </c>
      <c r="K28" s="32" t="str">
        <f>Denmark!A29</f>
        <v>Greater scaup</v>
      </c>
      <c r="L28" s="32">
        <f>Denmark!BA29</f>
        <v>0</v>
      </c>
      <c r="M28" s="32">
        <f>Norway!BA29</f>
        <v>0</v>
      </c>
      <c r="N28" s="32">
        <f>Finland!BA29</f>
        <v>4</v>
      </c>
      <c r="O28" s="32">
        <f>Sweden!BA29</f>
        <v>3</v>
      </c>
      <c r="P28" s="32">
        <f t="shared" si="1"/>
        <v>7</v>
      </c>
      <c r="Q28" s="32">
        <f t="shared" si="2"/>
        <v>2</v>
      </c>
      <c r="S28" s="32" t="str">
        <f t="shared" si="3"/>
        <v>Greater scaup</v>
      </c>
      <c r="T28" s="32">
        <f t="shared" si="4"/>
        <v>7</v>
      </c>
      <c r="U28" s="32">
        <f t="shared" si="5"/>
        <v>2</v>
      </c>
      <c r="V28" s="32" t="str">
        <f t="shared" si="6"/>
        <v>Finland Sweden</v>
      </c>
      <c r="X28" s="32" t="str">
        <f t="shared" si="7"/>
        <v>Greater scaup</v>
      </c>
      <c r="Y28" s="32" t="str">
        <f t="shared" si="8"/>
        <v/>
      </c>
      <c r="Z28" s="32" t="str">
        <f>IF(AND(P28&gt;0,P28&lt;3),TRIM(IF(L28&gt;0,"Denmark: "&amp;IFERROR(LOOKUP(2,1/(Denmark!$C29:$AZ29&lt;&gt;""),Denmark!$C$4:$AZ$4),"")&amp;" ","")&amp;IF(M28&gt;0,"Norway: "&amp;IFERROR(LOOKUP(2,1/(Norway!$C29:$AZ29&lt;&gt;""),Norway!$C$4:$AZ$4),"")&amp;" ","")&amp;IF(N28&gt;0,"Finland: "&amp;IFERROR(LOOKUP(2,1/(Finland!$C29:$AZ29&lt;&gt;""),Finland!$C$4:$AZ$4),"")&amp;" ","")&amp;IF(O28&gt;0,"Sweden: "&amp;IFERROR(LOOKUP(2,1/(Sweden!$C29:$AZ29&lt;&gt;""),Sweden!$C$4:$AZ$4),"")&amp;" ","")),"")</f>
        <v/>
      </c>
      <c r="AA28" s="32">
        <f t="shared" si="9"/>
        <v>7</v>
      </c>
      <c r="AC28" s="32"/>
      <c r="AD28" s="32"/>
      <c r="AE28" s="32"/>
      <c r="AF28" s="32"/>
      <c r="AG28" s="32"/>
      <c r="AH28" s="32"/>
      <c r="AI28" s="32" t="str">
        <f t="shared" si="11"/>
        <v>Denmark</v>
      </c>
      <c r="AJ28" s="32" t="str">
        <f t="shared" si="12"/>
        <v/>
      </c>
      <c r="AK28" s="32" t="str">
        <f t="shared" si="13"/>
        <v/>
      </c>
      <c r="AL28" s="32" t="str">
        <f t="shared" si="14"/>
        <v/>
      </c>
      <c r="AM28" s="32">
        <f t="shared" si="15"/>
        <v>-1</v>
      </c>
      <c r="AN28" s="32">
        <f t="shared" si="16"/>
        <v>-1</v>
      </c>
      <c r="AO28" s="32" t="str">
        <f t="shared" si="17"/>
        <v>Greater scaup</v>
      </c>
      <c r="AP28" s="32">
        <f t="shared" si="18"/>
        <v>7</v>
      </c>
      <c r="AQ28" s="32">
        <f t="shared" si="19"/>
        <v>2</v>
      </c>
      <c r="AR28" s="32" t="str">
        <f t="shared" si="20"/>
        <v>Finland Sweden</v>
      </c>
      <c r="AS28" s="32">
        <f t="shared" si="21"/>
        <v>7.0028300000000003</v>
      </c>
      <c r="AT28" s="32"/>
      <c r="AU28" s="32" t="str">
        <f t="shared" si="22"/>
        <v>Greater scaup</v>
      </c>
      <c r="AV28" s="32" t="str">
        <f t="shared" si="23"/>
        <v/>
      </c>
      <c r="AW28" s="32" t="str">
        <f t="shared" si="24"/>
        <v/>
      </c>
      <c r="AX28" s="32">
        <f t="shared" si="25"/>
        <v>7</v>
      </c>
      <c r="AY28" s="32">
        <f t="shared" si="26"/>
        <v>-1</v>
      </c>
      <c r="AZ28" s="32"/>
      <c r="BA28" s="32" t="str">
        <f t="shared" si="27"/>
        <v>Greater scaup</v>
      </c>
      <c r="BB28" s="32">
        <f t="shared" si="28"/>
        <v>7</v>
      </c>
      <c r="BC28" s="32">
        <f t="shared" si="29"/>
        <v>2</v>
      </c>
      <c r="BD28" s="32" t="str">
        <f t="shared" si="30"/>
        <v>Finland Sweden</v>
      </c>
      <c r="BE28" s="32">
        <f t="shared" si="31"/>
        <v>-1</v>
      </c>
      <c r="BG28" s="32" t="str">
        <f t="shared" si="32"/>
        <v>Greater scaup</v>
      </c>
      <c r="BH28" s="32" t="str">
        <f t="shared" si="33"/>
        <v/>
      </c>
      <c r="BI28" s="32" t="str">
        <f>IF(Q28=1,TRIM(IF(L28&gt;0,"Denmark: "&amp;IFERROR(LOOKUP(2,1/(Denmark!$C29:$AZ29&lt;&gt;""),Denmark!$C$4:$AZ$4),"")&amp;" ","")&amp;IF(M28&gt;0,"Norway: "&amp;IFERROR(LOOKUP(2,1/(Norway!$C29:$AZ29&lt;&gt;""),Norway!$C$4:$AZ$4),"")&amp;" ","")&amp;IF(N28&gt;0,"Finland: "&amp;IFERROR(LOOKUP(2,1/(Finland!$C29:$AZ29&lt;&gt;""),Finland!$C$4:$AZ$4),"")&amp;" ","")&amp;IF(O28&gt;0,"Sweden: "&amp;IFERROR(LOOKUP(2,1/(Sweden!$C29:$AZ29&lt;&gt;""),Sweden!$C$4:$AZ$4),"")&amp;" ","")),"")</f>
        <v/>
      </c>
      <c r="BJ28" s="32">
        <f t="shared" si="34"/>
        <v>7</v>
      </c>
      <c r="BK28" s="32">
        <f t="shared" si="35"/>
        <v>-1</v>
      </c>
    </row>
    <row r="29" spans="6:63" ht="13.5" customHeight="1">
      <c r="F29" s="32" t="str">
        <f t="shared" si="0"/>
        <v>Denmark</v>
      </c>
      <c r="G29" s="32" t="str">
        <f>IF(Denmark!AB$4="","",Denmark!AB$4)</f>
        <v/>
      </c>
      <c r="H29" s="32" t="str">
        <f>IF(G29="","",COUNTIF(Denmark!AB$5:AB$311,"&lt;&gt;"))</f>
        <v/>
      </c>
      <c r="I29" s="32" t="str">
        <f>IF(G29="","",SUMPRODUCT(--(Denmark!AB$5:AB$311&lt;&gt;""),--($P$4:$P$310&gt;0),--($P$4:$P$310&lt;3)))</f>
        <v/>
      </c>
      <c r="K29" s="32" t="str">
        <f>Denmark!A30</f>
        <v>Common eider</v>
      </c>
      <c r="L29" s="32">
        <f>Denmark!BA30</f>
        <v>0</v>
      </c>
      <c r="M29" s="32">
        <f>Norway!BA30</f>
        <v>5</v>
      </c>
      <c r="N29" s="32">
        <f>Finland!BA30</f>
        <v>4</v>
      </c>
      <c r="O29" s="32">
        <f>Sweden!BA30</f>
        <v>11</v>
      </c>
      <c r="P29" s="32">
        <f t="shared" si="1"/>
        <v>20</v>
      </c>
      <c r="Q29" s="32">
        <f t="shared" si="2"/>
        <v>3</v>
      </c>
      <c r="S29" s="32" t="str">
        <f t="shared" si="3"/>
        <v>Common eider</v>
      </c>
      <c r="T29" s="32">
        <f t="shared" si="4"/>
        <v>20</v>
      </c>
      <c r="U29" s="32">
        <f t="shared" si="5"/>
        <v>3</v>
      </c>
      <c r="V29" s="32" t="str">
        <f t="shared" si="6"/>
        <v>Norway Finland Sweden</v>
      </c>
      <c r="X29" s="32" t="str">
        <f t="shared" si="7"/>
        <v>Common eider</v>
      </c>
      <c r="Y29" s="32" t="str">
        <f t="shared" si="8"/>
        <v/>
      </c>
      <c r="Z29" s="32" t="str">
        <f>IF(AND(P29&gt;0,P29&lt;3),TRIM(IF(L29&gt;0,"Denmark: "&amp;IFERROR(LOOKUP(2,1/(Denmark!$C30:$AZ30&lt;&gt;""),Denmark!$C$4:$AZ$4),"")&amp;" ","")&amp;IF(M29&gt;0,"Norway: "&amp;IFERROR(LOOKUP(2,1/(Norway!$C30:$AZ30&lt;&gt;""),Norway!$C$4:$AZ$4),"")&amp;" ","")&amp;IF(N29&gt;0,"Finland: "&amp;IFERROR(LOOKUP(2,1/(Finland!$C30:$AZ30&lt;&gt;""),Finland!$C$4:$AZ$4),"")&amp;" ","")&amp;IF(O29&gt;0,"Sweden: "&amp;IFERROR(LOOKUP(2,1/(Sweden!$C30:$AZ30&lt;&gt;""),Sweden!$C$4:$AZ$4),"")&amp;" ","")),"")</f>
        <v/>
      </c>
      <c r="AA29" s="32">
        <f t="shared" si="9"/>
        <v>20</v>
      </c>
      <c r="AC29" s="32"/>
      <c r="AD29" s="32"/>
      <c r="AE29" s="32"/>
      <c r="AF29" s="32"/>
      <c r="AG29" s="32"/>
      <c r="AH29" s="32"/>
      <c r="AI29" s="32" t="str">
        <f t="shared" si="11"/>
        <v>Denmark</v>
      </c>
      <c r="AJ29" s="32" t="str">
        <f t="shared" si="12"/>
        <v/>
      </c>
      <c r="AK29" s="32" t="str">
        <f t="shared" si="13"/>
        <v/>
      </c>
      <c r="AL29" s="32" t="str">
        <f t="shared" si="14"/>
        <v/>
      </c>
      <c r="AM29" s="32">
        <f t="shared" si="15"/>
        <v>-1</v>
      </c>
      <c r="AN29" s="32">
        <f t="shared" si="16"/>
        <v>-1</v>
      </c>
      <c r="AO29" s="32" t="str">
        <f t="shared" si="17"/>
        <v>Common eider</v>
      </c>
      <c r="AP29" s="32">
        <f t="shared" si="18"/>
        <v>20</v>
      </c>
      <c r="AQ29" s="32">
        <f t="shared" si="19"/>
        <v>3</v>
      </c>
      <c r="AR29" s="32" t="str">
        <f t="shared" si="20"/>
        <v>Norway Finland Sweden</v>
      </c>
      <c r="AS29" s="32">
        <f t="shared" si="21"/>
        <v>20.00282</v>
      </c>
      <c r="AT29" s="32"/>
      <c r="AU29" s="32" t="str">
        <f t="shared" si="22"/>
        <v>Common eider</v>
      </c>
      <c r="AV29" s="32" t="str">
        <f t="shared" si="23"/>
        <v/>
      </c>
      <c r="AW29" s="32" t="str">
        <f t="shared" si="24"/>
        <v/>
      </c>
      <c r="AX29" s="32">
        <f t="shared" si="25"/>
        <v>20</v>
      </c>
      <c r="AY29" s="32">
        <f t="shared" si="26"/>
        <v>-1</v>
      </c>
      <c r="AZ29" s="32"/>
      <c r="BA29" s="32" t="str">
        <f t="shared" si="27"/>
        <v>Common eider</v>
      </c>
      <c r="BB29" s="32">
        <f t="shared" si="28"/>
        <v>20</v>
      </c>
      <c r="BC29" s="32">
        <f t="shared" si="29"/>
        <v>3</v>
      </c>
      <c r="BD29" s="32" t="str">
        <f t="shared" si="30"/>
        <v>Norway Finland Sweden</v>
      </c>
      <c r="BE29" s="32">
        <f t="shared" si="31"/>
        <v>-1</v>
      </c>
      <c r="BG29" s="32" t="str">
        <f t="shared" si="32"/>
        <v>Common eider</v>
      </c>
      <c r="BH29" s="32" t="str">
        <f t="shared" si="33"/>
        <v/>
      </c>
      <c r="BI29" s="32" t="str">
        <f>IF(Q29=1,TRIM(IF(L29&gt;0,"Denmark: "&amp;IFERROR(LOOKUP(2,1/(Denmark!$C30:$AZ30&lt;&gt;""),Denmark!$C$4:$AZ$4),"")&amp;" ","")&amp;IF(M29&gt;0,"Norway: "&amp;IFERROR(LOOKUP(2,1/(Norway!$C30:$AZ30&lt;&gt;""),Norway!$C$4:$AZ$4),"")&amp;" ","")&amp;IF(N29&gt;0,"Finland: "&amp;IFERROR(LOOKUP(2,1/(Finland!$C30:$AZ30&lt;&gt;""),Finland!$C$4:$AZ$4),"")&amp;" ","")&amp;IF(O29&gt;0,"Sweden: "&amp;IFERROR(LOOKUP(2,1/(Sweden!$C30:$AZ30&lt;&gt;""),Sweden!$C$4:$AZ$4),"")&amp;" ","")),"")</f>
        <v/>
      </c>
      <c r="BJ29" s="32">
        <f t="shared" si="34"/>
        <v>20</v>
      </c>
      <c r="BK29" s="32">
        <f t="shared" si="35"/>
        <v>-1</v>
      </c>
    </row>
    <row r="30" spans="6:63" ht="13.5" customHeight="1">
      <c r="F30" s="32" t="str">
        <f t="shared" si="0"/>
        <v>Denmark</v>
      </c>
      <c r="G30" s="32" t="str">
        <f>IF(Denmark!AC$4="","",Denmark!AC$4)</f>
        <v/>
      </c>
      <c r="H30" s="32" t="str">
        <f>IF(G30="","",COUNTIF(Denmark!AC$5:AC$311,"&lt;&gt;"))</f>
        <v/>
      </c>
      <c r="I30" s="32" t="str">
        <f>IF(G30="","",SUMPRODUCT(--(Denmark!AC$5:AC$311&lt;&gt;""),--($P$4:$P$310&gt;0),--($P$4:$P$310&lt;3)))</f>
        <v/>
      </c>
      <c r="K30" s="32" t="str">
        <f>Denmark!A31</f>
        <v>King eider</v>
      </c>
      <c r="L30" s="32">
        <f>Denmark!BA31</f>
        <v>0</v>
      </c>
      <c r="M30" s="32">
        <f>Norway!BA31</f>
        <v>0</v>
      </c>
      <c r="N30" s="32">
        <f>Finland!BA31</f>
        <v>0</v>
      </c>
      <c r="O30" s="32">
        <f>Sweden!BA31</f>
        <v>0</v>
      </c>
      <c r="P30" s="32">
        <f t="shared" si="1"/>
        <v>0</v>
      </c>
      <c r="Q30" s="32">
        <f t="shared" si="2"/>
        <v>0</v>
      </c>
      <c r="S30" s="32" t="str">
        <f t="shared" si="3"/>
        <v>King eider</v>
      </c>
      <c r="T30" s="32">
        <f t="shared" si="4"/>
        <v>0</v>
      </c>
      <c r="U30" s="32">
        <f t="shared" si="5"/>
        <v>0</v>
      </c>
      <c r="V30" s="32" t="str">
        <f t="shared" si="6"/>
        <v/>
      </c>
      <c r="X30" s="32" t="str">
        <f t="shared" si="7"/>
        <v>King eider</v>
      </c>
      <c r="Y30" s="32" t="str">
        <f t="shared" si="8"/>
        <v/>
      </c>
      <c r="Z30" s="32" t="str">
        <f>IF(AND(P30&gt;0,P30&lt;3),TRIM(IF(L30&gt;0,"Denmark: "&amp;IFERROR(LOOKUP(2,1/(Denmark!$C31:$AZ31&lt;&gt;""),Denmark!$C$4:$AZ$4),"")&amp;" ","")&amp;IF(M30&gt;0,"Norway: "&amp;IFERROR(LOOKUP(2,1/(Norway!$C31:$AZ31&lt;&gt;""),Norway!$C$4:$AZ$4),"")&amp;" ","")&amp;IF(N30&gt;0,"Finland: "&amp;IFERROR(LOOKUP(2,1/(Finland!$C31:$AZ31&lt;&gt;""),Finland!$C$4:$AZ$4),"")&amp;" ","")&amp;IF(O30&gt;0,"Sweden: "&amp;IFERROR(LOOKUP(2,1/(Sweden!$C31:$AZ31&lt;&gt;""),Sweden!$C$4:$AZ$4),"")&amp;" ","")),"")</f>
        <v/>
      </c>
      <c r="AA30" s="32">
        <f t="shared" si="9"/>
        <v>0</v>
      </c>
      <c r="AC30" s="32"/>
      <c r="AD30" s="32"/>
      <c r="AE30" s="32"/>
      <c r="AF30" s="32"/>
      <c r="AG30" s="32"/>
      <c r="AH30" s="32"/>
      <c r="AI30" s="32" t="str">
        <f t="shared" si="11"/>
        <v>Denmark</v>
      </c>
      <c r="AJ30" s="32" t="str">
        <f t="shared" si="12"/>
        <v/>
      </c>
      <c r="AK30" s="32" t="str">
        <f t="shared" si="13"/>
        <v/>
      </c>
      <c r="AL30" s="32" t="str">
        <f t="shared" si="14"/>
        <v/>
      </c>
      <c r="AM30" s="32">
        <f t="shared" si="15"/>
        <v>-1</v>
      </c>
      <c r="AN30" s="32">
        <f t="shared" si="16"/>
        <v>-1</v>
      </c>
      <c r="AO30" s="32" t="str">
        <f t="shared" si="17"/>
        <v>King eider</v>
      </c>
      <c r="AP30" s="32">
        <f t="shared" si="18"/>
        <v>0</v>
      </c>
      <c r="AQ30" s="32">
        <f t="shared" si="19"/>
        <v>0</v>
      </c>
      <c r="AR30" s="32" t="str">
        <f t="shared" si="20"/>
        <v/>
      </c>
      <c r="AS30" s="32">
        <f t="shared" si="21"/>
        <v>2.81E-3</v>
      </c>
      <c r="AT30" s="32"/>
      <c r="AU30" s="32" t="str">
        <f t="shared" si="22"/>
        <v>King eider</v>
      </c>
      <c r="AV30" s="32" t="str">
        <f t="shared" si="23"/>
        <v/>
      </c>
      <c r="AW30" s="32" t="str">
        <f t="shared" si="24"/>
        <v/>
      </c>
      <c r="AX30" s="32">
        <f t="shared" si="25"/>
        <v>0</v>
      </c>
      <c r="AY30" s="32">
        <f t="shared" si="26"/>
        <v>-1</v>
      </c>
      <c r="AZ30" s="32"/>
      <c r="BA30" s="32" t="str">
        <f t="shared" si="27"/>
        <v>King eider</v>
      </c>
      <c r="BB30" s="32">
        <f t="shared" si="28"/>
        <v>0</v>
      </c>
      <c r="BC30" s="32">
        <f t="shared" si="29"/>
        <v>0</v>
      </c>
      <c r="BD30" s="32" t="str">
        <f t="shared" si="30"/>
        <v/>
      </c>
      <c r="BE30" s="32">
        <f t="shared" si="31"/>
        <v>-1</v>
      </c>
      <c r="BG30" s="32" t="str">
        <f t="shared" si="32"/>
        <v>King eider</v>
      </c>
      <c r="BH30" s="32" t="str">
        <f t="shared" si="33"/>
        <v/>
      </c>
      <c r="BI30" s="32" t="str">
        <f>IF(Q30=1,TRIM(IF(L30&gt;0,"Denmark: "&amp;IFERROR(LOOKUP(2,1/(Denmark!$C31:$AZ31&lt;&gt;""),Denmark!$C$4:$AZ$4),"")&amp;" ","")&amp;IF(M30&gt;0,"Norway: "&amp;IFERROR(LOOKUP(2,1/(Norway!$C31:$AZ31&lt;&gt;""),Norway!$C$4:$AZ$4),"")&amp;" ","")&amp;IF(N30&gt;0,"Finland: "&amp;IFERROR(LOOKUP(2,1/(Finland!$C31:$AZ31&lt;&gt;""),Finland!$C$4:$AZ$4),"")&amp;" ","")&amp;IF(O30&gt;0,"Sweden: "&amp;IFERROR(LOOKUP(2,1/(Sweden!$C31:$AZ31&lt;&gt;""),Sweden!$C$4:$AZ$4),"")&amp;" ","")),"")</f>
        <v/>
      </c>
      <c r="BJ30" s="32">
        <f t="shared" si="34"/>
        <v>0</v>
      </c>
      <c r="BK30" s="32">
        <f t="shared" si="35"/>
        <v>-1</v>
      </c>
    </row>
    <row r="31" spans="6:63" ht="13.5" customHeight="1">
      <c r="F31" s="32" t="str">
        <f t="shared" si="0"/>
        <v>Denmark</v>
      </c>
      <c r="G31" s="32" t="str">
        <f>IF(Denmark!AD$4="","",Denmark!AD$4)</f>
        <v/>
      </c>
      <c r="H31" s="32" t="str">
        <f>IF(G31="","",COUNTIF(Denmark!AD$5:AD$311,"&lt;&gt;"))</f>
        <v/>
      </c>
      <c r="I31" s="32" t="str">
        <f>IF(G31="","",SUMPRODUCT(--(Denmark!AD$5:AD$311&lt;&gt;""),--($P$4:$P$310&gt;0),--($P$4:$P$310&lt;3)))</f>
        <v/>
      </c>
      <c r="K31" s="32" t="str">
        <f>Denmark!A32</f>
        <v>Steller's eider</v>
      </c>
      <c r="L31" s="32">
        <f>Denmark!BA32</f>
        <v>0</v>
      </c>
      <c r="M31" s="32">
        <f>Norway!BA32</f>
        <v>0</v>
      </c>
      <c r="N31" s="32">
        <f>Finland!BA32</f>
        <v>0</v>
      </c>
      <c r="O31" s="32">
        <f>Sweden!BA32</f>
        <v>0</v>
      </c>
      <c r="P31" s="32">
        <f t="shared" si="1"/>
        <v>0</v>
      </c>
      <c r="Q31" s="32">
        <f t="shared" si="2"/>
        <v>0</v>
      </c>
      <c r="S31" s="32" t="str">
        <f t="shared" si="3"/>
        <v>Steller's eider</v>
      </c>
      <c r="T31" s="32">
        <f t="shared" si="4"/>
        <v>0</v>
      </c>
      <c r="U31" s="32">
        <f t="shared" si="5"/>
        <v>0</v>
      </c>
      <c r="V31" s="32" t="str">
        <f t="shared" si="6"/>
        <v/>
      </c>
      <c r="X31" s="32" t="str">
        <f t="shared" si="7"/>
        <v>Steller's eider</v>
      </c>
      <c r="Y31" s="32" t="str">
        <f t="shared" si="8"/>
        <v/>
      </c>
      <c r="Z31" s="32" t="str">
        <f>IF(AND(P31&gt;0,P31&lt;3),TRIM(IF(L31&gt;0,"Denmark: "&amp;IFERROR(LOOKUP(2,1/(Denmark!$C32:$AZ32&lt;&gt;""),Denmark!$C$4:$AZ$4),"")&amp;" ","")&amp;IF(M31&gt;0,"Norway: "&amp;IFERROR(LOOKUP(2,1/(Norway!$C32:$AZ32&lt;&gt;""),Norway!$C$4:$AZ$4),"")&amp;" ","")&amp;IF(N31&gt;0,"Finland: "&amp;IFERROR(LOOKUP(2,1/(Finland!$C32:$AZ32&lt;&gt;""),Finland!$C$4:$AZ$4),"")&amp;" ","")&amp;IF(O31&gt;0,"Sweden: "&amp;IFERROR(LOOKUP(2,1/(Sweden!$C32:$AZ32&lt;&gt;""),Sweden!$C$4:$AZ$4),"")&amp;" ","")),"")</f>
        <v/>
      </c>
      <c r="AA31" s="32">
        <f t="shared" si="9"/>
        <v>0</v>
      </c>
      <c r="AC31" s="32"/>
      <c r="AD31" s="32"/>
      <c r="AE31" s="32"/>
      <c r="AF31" s="32"/>
      <c r="AG31" s="32"/>
      <c r="AH31" s="32"/>
      <c r="AI31" s="32" t="str">
        <f t="shared" si="11"/>
        <v>Denmark</v>
      </c>
      <c r="AJ31" s="32" t="str">
        <f t="shared" si="12"/>
        <v/>
      </c>
      <c r="AK31" s="32" t="str">
        <f t="shared" si="13"/>
        <v/>
      </c>
      <c r="AL31" s="32" t="str">
        <f t="shared" si="14"/>
        <v/>
      </c>
      <c r="AM31" s="32">
        <f t="shared" si="15"/>
        <v>-1</v>
      </c>
      <c r="AN31" s="32">
        <f t="shared" si="16"/>
        <v>-1</v>
      </c>
      <c r="AO31" s="32" t="str">
        <f t="shared" si="17"/>
        <v>Steller's eider</v>
      </c>
      <c r="AP31" s="32">
        <f t="shared" si="18"/>
        <v>0</v>
      </c>
      <c r="AQ31" s="32">
        <f t="shared" si="19"/>
        <v>0</v>
      </c>
      <c r="AR31" s="32" t="str">
        <f t="shared" si="20"/>
        <v/>
      </c>
      <c r="AS31" s="32">
        <f t="shared" si="21"/>
        <v>2.8E-3</v>
      </c>
      <c r="AT31" s="32"/>
      <c r="AU31" s="32" t="str">
        <f t="shared" si="22"/>
        <v>Steller's eider</v>
      </c>
      <c r="AV31" s="32" t="str">
        <f t="shared" si="23"/>
        <v/>
      </c>
      <c r="AW31" s="32" t="str">
        <f t="shared" si="24"/>
        <v/>
      </c>
      <c r="AX31" s="32">
        <f t="shared" si="25"/>
        <v>0</v>
      </c>
      <c r="AY31" s="32">
        <f t="shared" si="26"/>
        <v>-1</v>
      </c>
      <c r="AZ31" s="32"/>
      <c r="BA31" s="32" t="str">
        <f t="shared" si="27"/>
        <v>Steller's eider</v>
      </c>
      <c r="BB31" s="32">
        <f t="shared" si="28"/>
        <v>0</v>
      </c>
      <c r="BC31" s="32">
        <f t="shared" si="29"/>
        <v>0</v>
      </c>
      <c r="BD31" s="32" t="str">
        <f t="shared" si="30"/>
        <v/>
      </c>
      <c r="BE31" s="32">
        <f t="shared" si="31"/>
        <v>-1</v>
      </c>
      <c r="BG31" s="32" t="str">
        <f t="shared" si="32"/>
        <v>Steller's eider</v>
      </c>
      <c r="BH31" s="32" t="str">
        <f t="shared" si="33"/>
        <v/>
      </c>
      <c r="BI31" s="32" t="str">
        <f>IF(Q31=1,TRIM(IF(L31&gt;0,"Denmark: "&amp;IFERROR(LOOKUP(2,1/(Denmark!$C32:$AZ32&lt;&gt;""),Denmark!$C$4:$AZ$4),"")&amp;" ","")&amp;IF(M31&gt;0,"Norway: "&amp;IFERROR(LOOKUP(2,1/(Norway!$C32:$AZ32&lt;&gt;""),Norway!$C$4:$AZ$4),"")&amp;" ","")&amp;IF(N31&gt;0,"Finland: "&amp;IFERROR(LOOKUP(2,1/(Finland!$C32:$AZ32&lt;&gt;""),Finland!$C$4:$AZ$4),"")&amp;" ","")&amp;IF(O31&gt;0,"Sweden: "&amp;IFERROR(LOOKUP(2,1/(Sweden!$C32:$AZ32&lt;&gt;""),Sweden!$C$4:$AZ$4),"")&amp;" ","")),"")</f>
        <v/>
      </c>
      <c r="BJ31" s="32">
        <f t="shared" si="34"/>
        <v>0</v>
      </c>
      <c r="BK31" s="32">
        <f t="shared" si="35"/>
        <v>-1</v>
      </c>
    </row>
    <row r="32" spans="6:63" ht="13.5" customHeight="1">
      <c r="F32" s="32" t="str">
        <f t="shared" si="0"/>
        <v>Denmark</v>
      </c>
      <c r="G32" s="32" t="str">
        <f>IF(Denmark!AE$4="","",Denmark!AE$4)</f>
        <v/>
      </c>
      <c r="H32" s="32" t="str">
        <f>IF(G32="","",COUNTIF(Denmark!AE$5:AE$311,"&lt;&gt;"))</f>
        <v/>
      </c>
      <c r="I32" s="32" t="str">
        <f>IF(G32="","",SUMPRODUCT(--(Denmark!AE$5:AE$311&lt;&gt;""),--($P$4:$P$310&gt;0),--($P$4:$P$310&lt;3)))</f>
        <v/>
      </c>
      <c r="K32" s="32" t="str">
        <f>Denmark!A33</f>
        <v>Long-tailed duck</v>
      </c>
      <c r="L32" s="32">
        <f>Denmark!BA33</f>
        <v>0</v>
      </c>
      <c r="M32" s="32">
        <f>Norway!BA33</f>
        <v>0</v>
      </c>
      <c r="N32" s="32">
        <f>Finland!BA33</f>
        <v>4</v>
      </c>
      <c r="O32" s="32">
        <f>Sweden!BA33</f>
        <v>2</v>
      </c>
      <c r="P32" s="32">
        <f t="shared" si="1"/>
        <v>6</v>
      </c>
      <c r="Q32" s="32">
        <f t="shared" si="2"/>
        <v>2</v>
      </c>
      <c r="S32" s="32" t="str">
        <f t="shared" si="3"/>
        <v>Long-tailed duck</v>
      </c>
      <c r="T32" s="32">
        <f t="shared" si="4"/>
        <v>6</v>
      </c>
      <c r="U32" s="32">
        <f t="shared" si="5"/>
        <v>2</v>
      </c>
      <c r="V32" s="32" t="str">
        <f t="shared" si="6"/>
        <v>Finland Sweden</v>
      </c>
      <c r="X32" s="32" t="str">
        <f t="shared" si="7"/>
        <v>Long-tailed duck</v>
      </c>
      <c r="Y32" s="32" t="str">
        <f t="shared" si="8"/>
        <v/>
      </c>
      <c r="Z32" s="32" t="str">
        <f>IF(AND(P32&gt;0,P32&lt;3),TRIM(IF(L32&gt;0,"Denmark: "&amp;IFERROR(LOOKUP(2,1/(Denmark!$C33:$AZ33&lt;&gt;""),Denmark!$C$4:$AZ$4),"")&amp;" ","")&amp;IF(M32&gt;0,"Norway: "&amp;IFERROR(LOOKUP(2,1/(Norway!$C33:$AZ33&lt;&gt;""),Norway!$C$4:$AZ$4),"")&amp;" ","")&amp;IF(N32&gt;0,"Finland: "&amp;IFERROR(LOOKUP(2,1/(Finland!$C33:$AZ33&lt;&gt;""),Finland!$C$4:$AZ$4),"")&amp;" ","")&amp;IF(O32&gt;0,"Sweden: "&amp;IFERROR(LOOKUP(2,1/(Sweden!$C33:$AZ33&lt;&gt;""),Sweden!$C$4:$AZ$4),"")&amp;" ","")),"")</f>
        <v/>
      </c>
      <c r="AA32" s="32">
        <f t="shared" si="9"/>
        <v>6</v>
      </c>
      <c r="AC32" s="32"/>
      <c r="AD32" s="32"/>
      <c r="AE32" s="32"/>
      <c r="AF32" s="32"/>
      <c r="AG32" s="32"/>
      <c r="AH32" s="32"/>
      <c r="AI32" s="32" t="str">
        <f t="shared" si="11"/>
        <v>Denmark</v>
      </c>
      <c r="AJ32" s="32" t="str">
        <f t="shared" si="12"/>
        <v/>
      </c>
      <c r="AK32" s="32" t="str">
        <f t="shared" si="13"/>
        <v/>
      </c>
      <c r="AL32" s="32" t="str">
        <f t="shared" si="14"/>
        <v/>
      </c>
      <c r="AM32" s="32">
        <f t="shared" si="15"/>
        <v>-1</v>
      </c>
      <c r="AN32" s="32">
        <f t="shared" si="16"/>
        <v>-1</v>
      </c>
      <c r="AO32" s="32" t="str">
        <f t="shared" si="17"/>
        <v>Long-tailed duck</v>
      </c>
      <c r="AP32" s="32">
        <f t="shared" si="18"/>
        <v>6</v>
      </c>
      <c r="AQ32" s="32">
        <f t="shared" si="19"/>
        <v>2</v>
      </c>
      <c r="AR32" s="32" t="str">
        <f t="shared" si="20"/>
        <v>Finland Sweden</v>
      </c>
      <c r="AS32" s="32">
        <f t="shared" si="21"/>
        <v>6.0027900000000001</v>
      </c>
      <c r="AT32" s="32"/>
      <c r="AU32" s="32" t="str">
        <f t="shared" si="22"/>
        <v>Long-tailed duck</v>
      </c>
      <c r="AV32" s="32" t="str">
        <f t="shared" si="23"/>
        <v/>
      </c>
      <c r="AW32" s="32" t="str">
        <f t="shared" si="24"/>
        <v/>
      </c>
      <c r="AX32" s="32">
        <f t="shared" si="25"/>
        <v>6</v>
      </c>
      <c r="AY32" s="32">
        <f t="shared" si="26"/>
        <v>-1</v>
      </c>
      <c r="AZ32" s="32"/>
      <c r="BA32" s="32" t="str">
        <f t="shared" si="27"/>
        <v>Long-tailed duck</v>
      </c>
      <c r="BB32" s="32">
        <f t="shared" si="28"/>
        <v>6</v>
      </c>
      <c r="BC32" s="32">
        <f t="shared" si="29"/>
        <v>2</v>
      </c>
      <c r="BD32" s="32" t="str">
        <f t="shared" si="30"/>
        <v>Finland Sweden</v>
      </c>
      <c r="BE32" s="32">
        <f t="shared" si="31"/>
        <v>-1</v>
      </c>
      <c r="BG32" s="32" t="str">
        <f t="shared" si="32"/>
        <v>Long-tailed duck</v>
      </c>
      <c r="BH32" s="32" t="str">
        <f t="shared" si="33"/>
        <v/>
      </c>
      <c r="BI32" s="32" t="str">
        <f>IF(Q32=1,TRIM(IF(L32&gt;0,"Denmark: "&amp;IFERROR(LOOKUP(2,1/(Denmark!$C33:$AZ33&lt;&gt;""),Denmark!$C$4:$AZ$4),"")&amp;" ","")&amp;IF(M32&gt;0,"Norway: "&amp;IFERROR(LOOKUP(2,1/(Norway!$C33:$AZ33&lt;&gt;""),Norway!$C$4:$AZ$4),"")&amp;" ","")&amp;IF(N32&gt;0,"Finland: "&amp;IFERROR(LOOKUP(2,1/(Finland!$C33:$AZ33&lt;&gt;""),Finland!$C$4:$AZ$4),"")&amp;" ","")&amp;IF(O32&gt;0,"Sweden: "&amp;IFERROR(LOOKUP(2,1/(Sweden!$C33:$AZ33&lt;&gt;""),Sweden!$C$4:$AZ$4),"")&amp;" ","")),"")</f>
        <v/>
      </c>
      <c r="BJ32" s="32">
        <f t="shared" si="34"/>
        <v>6</v>
      </c>
      <c r="BK32" s="32">
        <f t="shared" si="35"/>
        <v>-1</v>
      </c>
    </row>
    <row r="33" spans="6:63" ht="13.5" customHeight="1">
      <c r="F33" s="32" t="str">
        <f t="shared" si="0"/>
        <v>Denmark</v>
      </c>
      <c r="G33" s="32" t="str">
        <f>IF(Denmark!AF$4="","",Denmark!AF$4)</f>
        <v/>
      </c>
      <c r="H33" s="32" t="str">
        <f>IF(G33="","",COUNTIF(Denmark!AF$5:AF$311,"&lt;&gt;"))</f>
        <v/>
      </c>
      <c r="I33" s="32" t="str">
        <f>IF(G33="","",SUMPRODUCT(--(Denmark!AF$5:AF$311&lt;&gt;""),--($P$4:$P$310&gt;0),--($P$4:$P$310&lt;3)))</f>
        <v/>
      </c>
      <c r="K33" s="32" t="str">
        <f>Denmark!A34</f>
        <v>Common scoter</v>
      </c>
      <c r="L33" s="32">
        <f>Denmark!BA34</f>
        <v>0</v>
      </c>
      <c r="M33" s="32">
        <f>Norway!BA34</f>
        <v>1</v>
      </c>
      <c r="N33" s="32">
        <f>Finland!BA34</f>
        <v>3</v>
      </c>
      <c r="O33" s="32">
        <f>Sweden!BA34</f>
        <v>12</v>
      </c>
      <c r="P33" s="32">
        <f t="shared" si="1"/>
        <v>16</v>
      </c>
      <c r="Q33" s="32">
        <f t="shared" si="2"/>
        <v>3</v>
      </c>
      <c r="S33" s="32" t="str">
        <f t="shared" si="3"/>
        <v>Common scoter</v>
      </c>
      <c r="T33" s="32">
        <f t="shared" si="4"/>
        <v>16</v>
      </c>
      <c r="U33" s="32">
        <f t="shared" si="5"/>
        <v>3</v>
      </c>
      <c r="V33" s="32" t="str">
        <f t="shared" si="6"/>
        <v>Norway Finland Sweden</v>
      </c>
      <c r="X33" s="32" t="str">
        <f t="shared" si="7"/>
        <v>Common scoter</v>
      </c>
      <c r="Y33" s="32" t="str">
        <f t="shared" si="8"/>
        <v/>
      </c>
      <c r="Z33" s="32" t="str">
        <f>IF(AND(P33&gt;0,P33&lt;3),TRIM(IF(L33&gt;0,"Denmark: "&amp;IFERROR(LOOKUP(2,1/(Denmark!$C34:$AZ34&lt;&gt;""),Denmark!$C$4:$AZ$4),"")&amp;" ","")&amp;IF(M33&gt;0,"Norway: "&amp;IFERROR(LOOKUP(2,1/(Norway!$C34:$AZ34&lt;&gt;""),Norway!$C$4:$AZ$4),"")&amp;" ","")&amp;IF(N33&gt;0,"Finland: "&amp;IFERROR(LOOKUP(2,1/(Finland!$C34:$AZ34&lt;&gt;""),Finland!$C$4:$AZ$4),"")&amp;" ","")&amp;IF(O33&gt;0,"Sweden: "&amp;IFERROR(LOOKUP(2,1/(Sweden!$C34:$AZ34&lt;&gt;""),Sweden!$C$4:$AZ$4),"")&amp;" ","")),"")</f>
        <v/>
      </c>
      <c r="AA33" s="32">
        <f t="shared" si="9"/>
        <v>16</v>
      </c>
      <c r="AC33" s="32"/>
      <c r="AD33" s="32"/>
      <c r="AE33" s="32"/>
      <c r="AF33" s="32"/>
      <c r="AG33" s="32"/>
      <c r="AH33" s="32"/>
      <c r="AI33" s="32" t="str">
        <f t="shared" si="11"/>
        <v>Denmark</v>
      </c>
      <c r="AJ33" s="32" t="str">
        <f t="shared" si="12"/>
        <v/>
      </c>
      <c r="AK33" s="32" t="str">
        <f t="shared" si="13"/>
        <v/>
      </c>
      <c r="AL33" s="32" t="str">
        <f t="shared" si="14"/>
        <v/>
      </c>
      <c r="AM33" s="32">
        <f t="shared" si="15"/>
        <v>-1</v>
      </c>
      <c r="AN33" s="32">
        <f t="shared" si="16"/>
        <v>-1</v>
      </c>
      <c r="AO33" s="32" t="str">
        <f t="shared" si="17"/>
        <v>Common scoter</v>
      </c>
      <c r="AP33" s="32">
        <f t="shared" si="18"/>
        <v>16</v>
      </c>
      <c r="AQ33" s="32">
        <f t="shared" si="19"/>
        <v>3</v>
      </c>
      <c r="AR33" s="32" t="str">
        <f t="shared" si="20"/>
        <v>Norway Finland Sweden</v>
      </c>
      <c r="AS33" s="32">
        <f t="shared" si="21"/>
        <v>16.002780000000001</v>
      </c>
      <c r="AT33" s="32"/>
      <c r="AU33" s="32" t="str">
        <f t="shared" si="22"/>
        <v>Common scoter</v>
      </c>
      <c r="AV33" s="32" t="str">
        <f t="shared" si="23"/>
        <v/>
      </c>
      <c r="AW33" s="32" t="str">
        <f t="shared" si="24"/>
        <v/>
      </c>
      <c r="AX33" s="32">
        <f t="shared" si="25"/>
        <v>16</v>
      </c>
      <c r="AY33" s="32">
        <f t="shared" si="26"/>
        <v>-1</v>
      </c>
      <c r="AZ33" s="32"/>
      <c r="BA33" s="32" t="str">
        <f t="shared" si="27"/>
        <v>Common scoter</v>
      </c>
      <c r="BB33" s="32">
        <f t="shared" si="28"/>
        <v>16</v>
      </c>
      <c r="BC33" s="32">
        <f t="shared" si="29"/>
        <v>3</v>
      </c>
      <c r="BD33" s="32" t="str">
        <f t="shared" si="30"/>
        <v>Norway Finland Sweden</v>
      </c>
      <c r="BE33" s="32">
        <f t="shared" si="31"/>
        <v>-1</v>
      </c>
      <c r="BG33" s="32" t="str">
        <f t="shared" si="32"/>
        <v>Common scoter</v>
      </c>
      <c r="BH33" s="32" t="str">
        <f t="shared" si="33"/>
        <v/>
      </c>
      <c r="BI33" s="32" t="str">
        <f>IF(Q33=1,TRIM(IF(L33&gt;0,"Denmark: "&amp;IFERROR(LOOKUP(2,1/(Denmark!$C34:$AZ34&lt;&gt;""),Denmark!$C$4:$AZ$4),"")&amp;" ","")&amp;IF(M33&gt;0,"Norway: "&amp;IFERROR(LOOKUP(2,1/(Norway!$C34:$AZ34&lt;&gt;""),Norway!$C$4:$AZ$4),"")&amp;" ","")&amp;IF(N33&gt;0,"Finland: "&amp;IFERROR(LOOKUP(2,1/(Finland!$C34:$AZ34&lt;&gt;""),Finland!$C$4:$AZ$4),"")&amp;" ","")&amp;IF(O33&gt;0,"Sweden: "&amp;IFERROR(LOOKUP(2,1/(Sweden!$C34:$AZ34&lt;&gt;""),Sweden!$C$4:$AZ$4),"")&amp;" ","")),"")</f>
        <v/>
      </c>
      <c r="BJ33" s="32">
        <f t="shared" si="34"/>
        <v>16</v>
      </c>
      <c r="BK33" s="32">
        <f t="shared" si="35"/>
        <v>-1</v>
      </c>
    </row>
    <row r="34" spans="6:63" ht="13.5" customHeight="1">
      <c r="F34" s="32" t="str">
        <f t="shared" ref="F34:F63" si="36">"Norway"</f>
        <v>Norway</v>
      </c>
      <c r="G34" s="32" t="str">
        <f>IF(Norway!C$4="","",Norway!C$4)</f>
        <v>Sine Hagestad</v>
      </c>
      <c r="H34" s="32">
        <f>IF(G34="","",COUNTIF(Norway!C$5:C$311,"&lt;&gt;"))</f>
        <v>33</v>
      </c>
      <c r="I34" s="32">
        <f>IF(G34="","",SUMPRODUCT(--(Norway!C$5:C$311&lt;&gt;""),--($P$4:$P$310&gt;0),--($P$4:$P$310&lt;3)))</f>
        <v>0</v>
      </c>
      <c r="K34" s="32" t="str">
        <f>Denmark!A35</f>
        <v>Velvet scoter</v>
      </c>
      <c r="L34" s="32">
        <f>Denmark!BA35</f>
        <v>0</v>
      </c>
      <c r="M34" s="32">
        <f>Norway!BA35</f>
        <v>3</v>
      </c>
      <c r="N34" s="32">
        <f>Finland!BA35</f>
        <v>4</v>
      </c>
      <c r="O34" s="32">
        <f>Sweden!BA35</f>
        <v>7</v>
      </c>
      <c r="P34" s="32">
        <f t="shared" si="1"/>
        <v>14</v>
      </c>
      <c r="Q34" s="32">
        <f t="shared" si="2"/>
        <v>3</v>
      </c>
      <c r="S34" s="32" t="str">
        <f t="shared" si="3"/>
        <v>Velvet scoter</v>
      </c>
      <c r="T34" s="32">
        <f t="shared" si="4"/>
        <v>14</v>
      </c>
      <c r="U34" s="32">
        <f t="shared" si="5"/>
        <v>3</v>
      </c>
      <c r="V34" s="32" t="str">
        <f t="shared" si="6"/>
        <v>Norway Finland Sweden</v>
      </c>
      <c r="X34" s="32" t="str">
        <f t="shared" si="7"/>
        <v>Velvet scoter</v>
      </c>
      <c r="Y34" s="32" t="str">
        <f t="shared" si="8"/>
        <v/>
      </c>
      <c r="Z34" s="32" t="str">
        <f>IF(AND(P34&gt;0,P34&lt;3),TRIM(IF(L34&gt;0,"Denmark: "&amp;IFERROR(LOOKUP(2,1/(Denmark!$C35:$AZ35&lt;&gt;""),Denmark!$C$4:$AZ$4),"")&amp;" ","")&amp;IF(M34&gt;0,"Norway: "&amp;IFERROR(LOOKUP(2,1/(Norway!$C35:$AZ35&lt;&gt;""),Norway!$C$4:$AZ$4),"")&amp;" ","")&amp;IF(N34&gt;0,"Finland: "&amp;IFERROR(LOOKUP(2,1/(Finland!$C35:$AZ35&lt;&gt;""),Finland!$C$4:$AZ$4),"")&amp;" ","")&amp;IF(O34&gt;0,"Sweden: "&amp;IFERROR(LOOKUP(2,1/(Sweden!$C35:$AZ35&lt;&gt;""),Sweden!$C$4:$AZ$4),"")&amp;" ","")),"")</f>
        <v/>
      </c>
      <c r="AA34" s="32">
        <f t="shared" si="9"/>
        <v>14</v>
      </c>
      <c r="AC34" s="32"/>
      <c r="AD34" s="32"/>
      <c r="AE34" s="32"/>
      <c r="AF34" s="32"/>
      <c r="AG34" s="32"/>
      <c r="AH34" s="32"/>
      <c r="AI34" s="32" t="str">
        <f t="shared" si="11"/>
        <v>Norway</v>
      </c>
      <c r="AJ34" s="32" t="str">
        <f t="shared" si="12"/>
        <v>Sine Hagestad</v>
      </c>
      <c r="AK34" s="32">
        <f t="shared" si="13"/>
        <v>33</v>
      </c>
      <c r="AL34" s="32">
        <f t="shared" si="14"/>
        <v>0</v>
      </c>
      <c r="AM34" s="32">
        <f t="shared" si="15"/>
        <v>33.0017</v>
      </c>
      <c r="AN34" s="32">
        <f t="shared" si="16"/>
        <v>1.6999999999999999E-3</v>
      </c>
      <c r="AO34" s="32" t="str">
        <f t="shared" si="17"/>
        <v>Velvet scoter</v>
      </c>
      <c r="AP34" s="32">
        <f t="shared" si="18"/>
        <v>14</v>
      </c>
      <c r="AQ34" s="32">
        <f t="shared" si="19"/>
        <v>3</v>
      </c>
      <c r="AR34" s="32" t="str">
        <f t="shared" si="20"/>
        <v>Norway Finland Sweden</v>
      </c>
      <c r="AS34" s="32">
        <f t="shared" si="21"/>
        <v>14.00277</v>
      </c>
      <c r="AT34" s="32"/>
      <c r="AU34" s="32" t="str">
        <f t="shared" si="22"/>
        <v>Velvet scoter</v>
      </c>
      <c r="AV34" s="32" t="str">
        <f t="shared" si="23"/>
        <v/>
      </c>
      <c r="AW34" s="32" t="str">
        <f t="shared" si="24"/>
        <v/>
      </c>
      <c r="AX34" s="32">
        <f t="shared" si="25"/>
        <v>14</v>
      </c>
      <c r="AY34" s="32">
        <f t="shared" si="26"/>
        <v>-1</v>
      </c>
      <c r="AZ34" s="32"/>
      <c r="BA34" s="32" t="str">
        <f t="shared" si="27"/>
        <v>Velvet scoter</v>
      </c>
      <c r="BB34" s="32">
        <f t="shared" si="28"/>
        <v>14</v>
      </c>
      <c r="BC34" s="32">
        <f t="shared" si="29"/>
        <v>3</v>
      </c>
      <c r="BD34" s="32" t="str">
        <f t="shared" si="30"/>
        <v>Norway Finland Sweden</v>
      </c>
      <c r="BE34" s="32">
        <f t="shared" si="31"/>
        <v>-1</v>
      </c>
      <c r="BG34" s="32" t="str">
        <f t="shared" si="32"/>
        <v>Velvet scoter</v>
      </c>
      <c r="BH34" s="32" t="str">
        <f t="shared" si="33"/>
        <v/>
      </c>
      <c r="BI34" s="32" t="str">
        <f>IF(Q34=1,TRIM(IF(L34&gt;0,"Denmark: "&amp;IFERROR(LOOKUP(2,1/(Denmark!$C35:$AZ35&lt;&gt;""),Denmark!$C$4:$AZ$4),"")&amp;" ","")&amp;IF(M34&gt;0,"Norway: "&amp;IFERROR(LOOKUP(2,1/(Norway!$C35:$AZ35&lt;&gt;""),Norway!$C$4:$AZ$4),"")&amp;" ","")&amp;IF(N34&gt;0,"Finland: "&amp;IFERROR(LOOKUP(2,1/(Finland!$C35:$AZ35&lt;&gt;""),Finland!$C$4:$AZ$4),"")&amp;" ","")&amp;IF(O34&gt;0,"Sweden: "&amp;IFERROR(LOOKUP(2,1/(Sweden!$C35:$AZ35&lt;&gt;""),Sweden!$C$4:$AZ$4),"")&amp;" ","")),"")</f>
        <v/>
      </c>
      <c r="BJ34" s="32">
        <f t="shared" si="34"/>
        <v>14</v>
      </c>
      <c r="BK34" s="32">
        <f t="shared" si="35"/>
        <v>-1</v>
      </c>
    </row>
    <row r="35" spans="6:63" ht="13.5" customHeight="1">
      <c r="F35" s="32" t="str">
        <f t="shared" si="36"/>
        <v>Norway</v>
      </c>
      <c r="G35" s="32" t="str">
        <f>IF(Norway!D$4="","",Norway!D$4)</f>
        <v>Syver Bratli</v>
      </c>
      <c r="H35" s="32">
        <f>IF(G35="","",COUNTIF(Norway!D$5:D$311,"&lt;&gt;"))</f>
        <v>32</v>
      </c>
      <c r="I35" s="32">
        <f>IF(G35="","",SUMPRODUCT(--(Norway!D$5:D$311&lt;&gt;""),--($P$4:$P$310&gt;0),--($P$4:$P$310&lt;3)))</f>
        <v>0</v>
      </c>
      <c r="K35" s="32" t="str">
        <f>Denmark!A36</f>
        <v>Common goldeneye</v>
      </c>
      <c r="L35" s="32">
        <f>Denmark!BA36</f>
        <v>0</v>
      </c>
      <c r="M35" s="32">
        <f>Norway!BA36</f>
        <v>1</v>
      </c>
      <c r="N35" s="32">
        <f>Finland!BA36</f>
        <v>23</v>
      </c>
      <c r="O35" s="32">
        <f>Sweden!BA36</f>
        <v>12</v>
      </c>
      <c r="P35" s="32">
        <f t="shared" si="1"/>
        <v>36</v>
      </c>
      <c r="Q35" s="32">
        <f t="shared" si="2"/>
        <v>3</v>
      </c>
      <c r="S35" s="32" t="str">
        <f t="shared" si="3"/>
        <v>Common goldeneye</v>
      </c>
      <c r="T35" s="32">
        <f t="shared" si="4"/>
        <v>36</v>
      </c>
      <c r="U35" s="32">
        <f t="shared" si="5"/>
        <v>3</v>
      </c>
      <c r="V35" s="32" t="str">
        <f t="shared" si="6"/>
        <v>Norway Finland Sweden</v>
      </c>
      <c r="X35" s="32" t="str">
        <f t="shared" si="7"/>
        <v>Common goldeneye</v>
      </c>
      <c r="Y35" s="32" t="str">
        <f t="shared" si="8"/>
        <v/>
      </c>
      <c r="Z35" s="32" t="str">
        <f>IF(AND(P35&gt;0,P35&lt;3),TRIM(IF(L35&gt;0,"Denmark: "&amp;IFERROR(LOOKUP(2,1/(Denmark!$C36:$AZ36&lt;&gt;""),Denmark!$C$4:$AZ$4),"")&amp;" ","")&amp;IF(M35&gt;0,"Norway: "&amp;IFERROR(LOOKUP(2,1/(Norway!$C36:$AZ36&lt;&gt;""),Norway!$C$4:$AZ$4),"")&amp;" ","")&amp;IF(N35&gt;0,"Finland: "&amp;IFERROR(LOOKUP(2,1/(Finland!$C36:$AZ36&lt;&gt;""),Finland!$C$4:$AZ$4),"")&amp;" ","")&amp;IF(O35&gt;0,"Sweden: "&amp;IFERROR(LOOKUP(2,1/(Sweden!$C36:$AZ36&lt;&gt;""),Sweden!$C$4:$AZ$4),"")&amp;" ","")),"")</f>
        <v/>
      </c>
      <c r="AA35" s="32">
        <f t="shared" si="9"/>
        <v>36</v>
      </c>
      <c r="AC35" s="32"/>
      <c r="AD35" s="32"/>
      <c r="AE35" s="32"/>
      <c r="AF35" s="32"/>
      <c r="AG35" s="32"/>
      <c r="AH35" s="32"/>
      <c r="AI35" s="32" t="str">
        <f t="shared" si="11"/>
        <v>Norway</v>
      </c>
      <c r="AJ35" s="32" t="str">
        <f t="shared" si="12"/>
        <v>Syver Bratli</v>
      </c>
      <c r="AK35" s="32">
        <f t="shared" si="13"/>
        <v>32</v>
      </c>
      <c r="AL35" s="32">
        <f t="shared" si="14"/>
        <v>0</v>
      </c>
      <c r="AM35" s="32">
        <f t="shared" si="15"/>
        <v>32.001690000000004</v>
      </c>
      <c r="AN35" s="32">
        <f t="shared" si="16"/>
        <v>1.6900000000000001E-3</v>
      </c>
      <c r="AO35" s="32" t="str">
        <f t="shared" si="17"/>
        <v>Common goldeneye</v>
      </c>
      <c r="AP35" s="32">
        <f t="shared" si="18"/>
        <v>36</v>
      </c>
      <c r="AQ35" s="32">
        <f t="shared" si="19"/>
        <v>3</v>
      </c>
      <c r="AR35" s="32" t="str">
        <f t="shared" si="20"/>
        <v>Norway Finland Sweden</v>
      </c>
      <c r="AS35" s="32">
        <f t="shared" si="21"/>
        <v>36.002760000000002</v>
      </c>
      <c r="AT35" s="32"/>
      <c r="AU35" s="32" t="str">
        <f t="shared" si="22"/>
        <v>Common goldeneye</v>
      </c>
      <c r="AV35" s="32" t="str">
        <f t="shared" si="23"/>
        <v/>
      </c>
      <c r="AW35" s="32" t="str">
        <f t="shared" si="24"/>
        <v/>
      </c>
      <c r="AX35" s="32">
        <f t="shared" si="25"/>
        <v>36</v>
      </c>
      <c r="AY35" s="32">
        <f t="shared" si="26"/>
        <v>-1</v>
      </c>
      <c r="AZ35" s="32"/>
      <c r="BA35" s="32" t="str">
        <f t="shared" si="27"/>
        <v>Common goldeneye</v>
      </c>
      <c r="BB35" s="32">
        <f t="shared" si="28"/>
        <v>36</v>
      </c>
      <c r="BC35" s="32">
        <f t="shared" si="29"/>
        <v>3</v>
      </c>
      <c r="BD35" s="32" t="str">
        <f t="shared" si="30"/>
        <v>Norway Finland Sweden</v>
      </c>
      <c r="BE35" s="32">
        <f t="shared" si="31"/>
        <v>-1</v>
      </c>
      <c r="BG35" s="32" t="str">
        <f t="shared" si="32"/>
        <v>Common goldeneye</v>
      </c>
      <c r="BH35" s="32" t="str">
        <f t="shared" si="33"/>
        <v/>
      </c>
      <c r="BI35" s="32" t="str">
        <f>IF(Q35=1,TRIM(IF(L35&gt;0,"Denmark: "&amp;IFERROR(LOOKUP(2,1/(Denmark!$C36:$AZ36&lt;&gt;""),Denmark!$C$4:$AZ$4),"")&amp;" ","")&amp;IF(M35&gt;0,"Norway: "&amp;IFERROR(LOOKUP(2,1/(Norway!$C36:$AZ36&lt;&gt;""),Norway!$C$4:$AZ$4),"")&amp;" ","")&amp;IF(N35&gt;0,"Finland: "&amp;IFERROR(LOOKUP(2,1/(Finland!$C36:$AZ36&lt;&gt;""),Finland!$C$4:$AZ$4),"")&amp;" ","")&amp;IF(O35&gt;0,"Sweden: "&amp;IFERROR(LOOKUP(2,1/(Sweden!$C36:$AZ36&lt;&gt;""),Sweden!$C$4:$AZ$4),"")&amp;" ","")),"")</f>
        <v/>
      </c>
      <c r="BJ35" s="32">
        <f t="shared" si="34"/>
        <v>36</v>
      </c>
      <c r="BK35" s="32">
        <f t="shared" si="35"/>
        <v>-1</v>
      </c>
    </row>
    <row r="36" spans="6:63" ht="13.5" customHeight="1">
      <c r="F36" s="32" t="str">
        <f t="shared" si="36"/>
        <v>Norway</v>
      </c>
      <c r="G36" s="32" t="str">
        <f>IF(Norway!E$4="","",Norway!E$4)</f>
        <v>Christina Hustvedt Myklebust</v>
      </c>
      <c r="H36" s="32">
        <f>IF(G36="","",COUNTIF(Norway!E$5:E$311,"&lt;&gt;"))</f>
        <v>43</v>
      </c>
      <c r="I36" s="32">
        <f>IF(G36="","",SUMPRODUCT(--(Norway!E$5:E$311&lt;&gt;""),--($P$4:$P$310&gt;0),--($P$4:$P$310&lt;3)))</f>
        <v>1</v>
      </c>
      <c r="K36" s="32" t="str">
        <f>Denmark!A37</f>
        <v>Smew</v>
      </c>
      <c r="L36" s="32">
        <f>Denmark!BA37</f>
        <v>0</v>
      </c>
      <c r="M36" s="32">
        <f>Norway!BA37</f>
        <v>0</v>
      </c>
      <c r="N36" s="32">
        <f>Finland!BA37</f>
        <v>3</v>
      </c>
      <c r="O36" s="32">
        <f>Sweden!BA37</f>
        <v>1</v>
      </c>
      <c r="P36" s="32">
        <f t="shared" si="1"/>
        <v>4</v>
      </c>
      <c r="Q36" s="32">
        <f t="shared" si="2"/>
        <v>2</v>
      </c>
      <c r="S36" s="32" t="str">
        <f t="shared" si="3"/>
        <v>Smew</v>
      </c>
      <c r="T36" s="32">
        <f t="shared" si="4"/>
        <v>4</v>
      </c>
      <c r="U36" s="32">
        <f t="shared" si="5"/>
        <v>2</v>
      </c>
      <c r="V36" s="32" t="str">
        <f t="shared" si="6"/>
        <v>Finland Sweden</v>
      </c>
      <c r="X36" s="32" t="str">
        <f t="shared" si="7"/>
        <v>Smew</v>
      </c>
      <c r="Y36" s="32" t="str">
        <f t="shared" si="8"/>
        <v/>
      </c>
      <c r="Z36" s="32" t="str">
        <f>IF(AND(P36&gt;0,P36&lt;3),TRIM(IF(L36&gt;0,"Denmark: "&amp;IFERROR(LOOKUP(2,1/(Denmark!$C37:$AZ37&lt;&gt;""),Denmark!$C$4:$AZ$4),"")&amp;" ","")&amp;IF(M36&gt;0,"Norway: "&amp;IFERROR(LOOKUP(2,1/(Norway!$C37:$AZ37&lt;&gt;""),Norway!$C$4:$AZ$4),"")&amp;" ","")&amp;IF(N36&gt;0,"Finland: "&amp;IFERROR(LOOKUP(2,1/(Finland!$C37:$AZ37&lt;&gt;""),Finland!$C$4:$AZ$4),"")&amp;" ","")&amp;IF(O36&gt;0,"Sweden: "&amp;IFERROR(LOOKUP(2,1/(Sweden!$C37:$AZ37&lt;&gt;""),Sweden!$C$4:$AZ$4),"")&amp;" ","")),"")</f>
        <v/>
      </c>
      <c r="AA36" s="32">
        <f t="shared" si="9"/>
        <v>4</v>
      </c>
      <c r="AC36" s="32"/>
      <c r="AD36" s="32"/>
      <c r="AE36" s="32"/>
      <c r="AF36" s="32"/>
      <c r="AG36" s="32"/>
      <c r="AH36" s="32"/>
      <c r="AI36" s="32" t="str">
        <f t="shared" ref="AI36:AI67" si="37">F36</f>
        <v>Norway</v>
      </c>
      <c r="AJ36" s="32" t="str">
        <f t="shared" ref="AJ36:AJ67" si="38">G36</f>
        <v>Christina Hustvedt Myklebust</v>
      </c>
      <c r="AK36" s="32">
        <f t="shared" ref="AK36:AK67" si="39">H36</f>
        <v>43</v>
      </c>
      <c r="AL36" s="32">
        <f t="shared" ref="AL36:AL67" si="40">I36</f>
        <v>1</v>
      </c>
      <c r="AM36" s="32">
        <f t="shared" ref="AM36:AM67" si="41">IF(G36="",-1,H36+(204-ROW())/100000)</f>
        <v>43.00168</v>
      </c>
      <c r="AN36" s="32">
        <f t="shared" ref="AN36:AN67" si="42">IF(G36="",-1,I36+(204-ROW())/100000)</f>
        <v>1.0016799999999999</v>
      </c>
      <c r="AO36" s="32" t="str">
        <f t="shared" si="17"/>
        <v>Smew</v>
      </c>
      <c r="AP36" s="32">
        <f t="shared" si="18"/>
        <v>4</v>
      </c>
      <c r="AQ36" s="32">
        <f t="shared" si="19"/>
        <v>2</v>
      </c>
      <c r="AR36" s="32" t="str">
        <f t="shared" si="20"/>
        <v>Finland Sweden</v>
      </c>
      <c r="AS36" s="32">
        <f t="shared" si="21"/>
        <v>4.0027499999999998</v>
      </c>
      <c r="AT36" s="32"/>
      <c r="AU36" s="32" t="str">
        <f t="shared" si="22"/>
        <v>Smew</v>
      </c>
      <c r="AV36" s="32" t="str">
        <f t="shared" si="23"/>
        <v/>
      </c>
      <c r="AW36" s="32" t="str">
        <f t="shared" si="24"/>
        <v/>
      </c>
      <c r="AX36" s="32">
        <f t="shared" si="25"/>
        <v>4</v>
      </c>
      <c r="AY36" s="32">
        <f t="shared" si="26"/>
        <v>-1</v>
      </c>
      <c r="AZ36" s="32"/>
      <c r="BA36" s="32" t="str">
        <f t="shared" si="27"/>
        <v>Smew</v>
      </c>
      <c r="BB36" s="32">
        <f t="shared" si="28"/>
        <v>4</v>
      </c>
      <c r="BC36" s="32">
        <f t="shared" si="29"/>
        <v>2</v>
      </c>
      <c r="BD36" s="32" t="str">
        <f t="shared" si="30"/>
        <v>Finland Sweden</v>
      </c>
      <c r="BE36" s="32">
        <f t="shared" si="31"/>
        <v>-1</v>
      </c>
      <c r="BG36" s="32" t="str">
        <f t="shared" si="32"/>
        <v>Smew</v>
      </c>
      <c r="BH36" s="32" t="str">
        <f t="shared" si="33"/>
        <v/>
      </c>
      <c r="BI36" s="32" t="str">
        <f>IF(Q36=1,TRIM(IF(L36&gt;0,"Denmark: "&amp;IFERROR(LOOKUP(2,1/(Denmark!$C37:$AZ37&lt;&gt;""),Denmark!$C$4:$AZ$4),"")&amp;" ","")&amp;IF(M36&gt;0,"Norway: "&amp;IFERROR(LOOKUP(2,1/(Norway!$C37:$AZ37&lt;&gt;""),Norway!$C$4:$AZ$4),"")&amp;" ","")&amp;IF(N36&gt;0,"Finland: "&amp;IFERROR(LOOKUP(2,1/(Finland!$C37:$AZ37&lt;&gt;""),Finland!$C$4:$AZ$4),"")&amp;" ","")&amp;IF(O36&gt;0,"Sweden: "&amp;IFERROR(LOOKUP(2,1/(Sweden!$C37:$AZ37&lt;&gt;""),Sweden!$C$4:$AZ$4),"")&amp;" ","")),"")</f>
        <v/>
      </c>
      <c r="BJ36" s="32">
        <f t="shared" si="34"/>
        <v>4</v>
      </c>
      <c r="BK36" s="32">
        <f t="shared" si="35"/>
        <v>-1</v>
      </c>
    </row>
    <row r="37" spans="6:63" ht="13.5" customHeight="1">
      <c r="F37" s="32" t="str">
        <f t="shared" si="36"/>
        <v>Norway</v>
      </c>
      <c r="G37" s="32" t="str">
        <f>IF(Norway!F$4="","",Norway!F$4)</f>
        <v>Aleksanteri Mikkola</v>
      </c>
      <c r="H37" s="32">
        <f>IF(G37="","",COUNTIF(Norway!F$5:F$311,"&lt;&gt;"))</f>
        <v>11</v>
      </c>
      <c r="I37" s="32">
        <f>IF(G37="","",SUMPRODUCT(--(Norway!F$5:F$311&lt;&gt;""),--($P$4:$P$310&gt;0),--($P$4:$P$310&lt;3)))</f>
        <v>5</v>
      </c>
      <c r="K37" s="32" t="str">
        <f>Denmark!A38</f>
        <v>Red-breasted merganser</v>
      </c>
      <c r="L37" s="32">
        <f>Denmark!BA38</f>
        <v>0</v>
      </c>
      <c r="M37" s="32">
        <f>Norway!BA38</f>
        <v>2</v>
      </c>
      <c r="N37" s="32">
        <f>Finland!BA38</f>
        <v>9</v>
      </c>
      <c r="O37" s="32">
        <f>Sweden!BA38</f>
        <v>9</v>
      </c>
      <c r="P37" s="32">
        <f t="shared" si="1"/>
        <v>20</v>
      </c>
      <c r="Q37" s="32">
        <f t="shared" si="2"/>
        <v>3</v>
      </c>
      <c r="S37" s="32" t="str">
        <f t="shared" si="3"/>
        <v>Red-breasted merganser</v>
      </c>
      <c r="T37" s="32">
        <f t="shared" si="4"/>
        <v>20</v>
      </c>
      <c r="U37" s="32">
        <f t="shared" si="5"/>
        <v>3</v>
      </c>
      <c r="V37" s="32" t="str">
        <f t="shared" si="6"/>
        <v>Norway Finland Sweden</v>
      </c>
      <c r="X37" s="32" t="str">
        <f t="shared" si="7"/>
        <v>Red-breasted merganser</v>
      </c>
      <c r="Y37" s="32" t="str">
        <f t="shared" si="8"/>
        <v/>
      </c>
      <c r="Z37" s="32" t="str">
        <f>IF(AND(P37&gt;0,P37&lt;3),TRIM(IF(L37&gt;0,"Denmark: "&amp;IFERROR(LOOKUP(2,1/(Denmark!$C38:$AZ38&lt;&gt;""),Denmark!$C$4:$AZ$4),"")&amp;" ","")&amp;IF(M37&gt;0,"Norway: "&amp;IFERROR(LOOKUP(2,1/(Norway!$C38:$AZ38&lt;&gt;""),Norway!$C$4:$AZ$4),"")&amp;" ","")&amp;IF(N37&gt;0,"Finland: "&amp;IFERROR(LOOKUP(2,1/(Finland!$C38:$AZ38&lt;&gt;""),Finland!$C$4:$AZ$4),"")&amp;" ","")&amp;IF(O37&gt;0,"Sweden: "&amp;IFERROR(LOOKUP(2,1/(Sweden!$C38:$AZ38&lt;&gt;""),Sweden!$C$4:$AZ$4),"")&amp;" ","")),"")</f>
        <v/>
      </c>
      <c r="AA37" s="32">
        <f t="shared" si="9"/>
        <v>20</v>
      </c>
      <c r="AC37" s="32"/>
      <c r="AD37" s="32"/>
      <c r="AE37" s="32"/>
      <c r="AF37" s="32"/>
      <c r="AG37" s="32"/>
      <c r="AH37" s="32"/>
      <c r="AI37" s="32" t="str">
        <f t="shared" si="37"/>
        <v>Norway</v>
      </c>
      <c r="AJ37" s="32" t="str">
        <f t="shared" si="38"/>
        <v>Aleksanteri Mikkola</v>
      </c>
      <c r="AK37" s="32">
        <f t="shared" si="39"/>
        <v>11</v>
      </c>
      <c r="AL37" s="32">
        <f t="shared" si="40"/>
        <v>5</v>
      </c>
      <c r="AM37" s="32">
        <f t="shared" si="41"/>
        <v>11.001670000000001</v>
      </c>
      <c r="AN37" s="32">
        <f t="shared" si="42"/>
        <v>5.0016699999999998</v>
      </c>
      <c r="AO37" s="32" t="str">
        <f t="shared" si="17"/>
        <v>Red-breasted merganser</v>
      </c>
      <c r="AP37" s="32">
        <f t="shared" si="18"/>
        <v>20</v>
      </c>
      <c r="AQ37" s="32">
        <f t="shared" si="19"/>
        <v>3</v>
      </c>
      <c r="AR37" s="32" t="str">
        <f t="shared" si="20"/>
        <v>Norway Finland Sweden</v>
      </c>
      <c r="AS37" s="32">
        <f t="shared" si="21"/>
        <v>20.002739999999999</v>
      </c>
      <c r="AT37" s="32"/>
      <c r="AU37" s="32" t="str">
        <f t="shared" si="22"/>
        <v>Red-breasted merganser</v>
      </c>
      <c r="AV37" s="32" t="str">
        <f t="shared" si="23"/>
        <v/>
      </c>
      <c r="AW37" s="32" t="str">
        <f t="shared" si="24"/>
        <v/>
      </c>
      <c r="AX37" s="32">
        <f t="shared" si="25"/>
        <v>20</v>
      </c>
      <c r="AY37" s="32">
        <f t="shared" si="26"/>
        <v>-1</v>
      </c>
      <c r="AZ37" s="32"/>
      <c r="BA37" s="32" t="str">
        <f t="shared" si="27"/>
        <v>Red-breasted merganser</v>
      </c>
      <c r="BB37" s="32">
        <f t="shared" si="28"/>
        <v>20</v>
      </c>
      <c r="BC37" s="32">
        <f t="shared" si="29"/>
        <v>3</v>
      </c>
      <c r="BD37" s="32" t="str">
        <f t="shared" si="30"/>
        <v>Norway Finland Sweden</v>
      </c>
      <c r="BE37" s="32">
        <f t="shared" si="31"/>
        <v>-1</v>
      </c>
      <c r="BG37" s="32" t="str">
        <f t="shared" si="32"/>
        <v>Red-breasted merganser</v>
      </c>
      <c r="BH37" s="32" t="str">
        <f t="shared" si="33"/>
        <v/>
      </c>
      <c r="BI37" s="32" t="str">
        <f>IF(Q37=1,TRIM(IF(L37&gt;0,"Denmark: "&amp;IFERROR(LOOKUP(2,1/(Denmark!$C38:$AZ38&lt;&gt;""),Denmark!$C$4:$AZ$4),"")&amp;" ","")&amp;IF(M37&gt;0,"Norway: "&amp;IFERROR(LOOKUP(2,1/(Norway!$C38:$AZ38&lt;&gt;""),Norway!$C$4:$AZ$4),"")&amp;" ","")&amp;IF(N37&gt;0,"Finland: "&amp;IFERROR(LOOKUP(2,1/(Finland!$C38:$AZ38&lt;&gt;""),Finland!$C$4:$AZ$4),"")&amp;" ","")&amp;IF(O37&gt;0,"Sweden: "&amp;IFERROR(LOOKUP(2,1/(Sweden!$C38:$AZ38&lt;&gt;""),Sweden!$C$4:$AZ$4),"")&amp;" ","")),"")</f>
        <v/>
      </c>
      <c r="BJ37" s="32">
        <f t="shared" si="34"/>
        <v>20</v>
      </c>
      <c r="BK37" s="32">
        <f t="shared" si="35"/>
        <v>-1</v>
      </c>
    </row>
    <row r="38" spans="6:63" ht="13.5" customHeight="1">
      <c r="F38" s="32" t="str">
        <f t="shared" si="36"/>
        <v>Norway</v>
      </c>
      <c r="G38" s="32" t="str">
        <f>IF(Norway!G$4="","",Norway!G$4)</f>
        <v>Karen Stølan Nielsen</v>
      </c>
      <c r="H38" s="32">
        <f>IF(G38="","",COUNTIF(Norway!G$5:G$311,"&lt;&gt;"))</f>
        <v>47</v>
      </c>
      <c r="I38" s="32">
        <f>IF(G38="","",SUMPRODUCT(--(Norway!G$5:G$311&lt;&gt;""),--($P$4:$P$310&gt;0),--($P$4:$P$310&lt;3)))</f>
        <v>1</v>
      </c>
      <c r="K38" s="32" t="str">
        <f>Denmark!A39</f>
        <v>Common merganser</v>
      </c>
      <c r="L38" s="32">
        <f>Denmark!BA39</f>
        <v>0</v>
      </c>
      <c r="M38" s="32">
        <f>Norway!BA39</f>
        <v>0</v>
      </c>
      <c r="N38" s="32">
        <f>Finland!BA39</f>
        <v>19</v>
      </c>
      <c r="O38" s="32">
        <f>Sweden!BA39</f>
        <v>10</v>
      </c>
      <c r="P38" s="32">
        <f t="shared" si="1"/>
        <v>29</v>
      </c>
      <c r="Q38" s="32">
        <f t="shared" si="2"/>
        <v>2</v>
      </c>
      <c r="S38" s="32" t="str">
        <f t="shared" si="3"/>
        <v>Common merganser</v>
      </c>
      <c r="T38" s="32">
        <f t="shared" si="4"/>
        <v>29</v>
      </c>
      <c r="U38" s="32">
        <f t="shared" si="5"/>
        <v>2</v>
      </c>
      <c r="V38" s="32" t="str">
        <f t="shared" si="6"/>
        <v>Finland Sweden</v>
      </c>
      <c r="X38" s="32" t="str">
        <f t="shared" si="7"/>
        <v>Common merganser</v>
      </c>
      <c r="Y38" s="32" t="str">
        <f t="shared" si="8"/>
        <v/>
      </c>
      <c r="Z38" s="32" t="str">
        <f>IF(AND(P38&gt;0,P38&lt;3),TRIM(IF(L38&gt;0,"Denmark: "&amp;IFERROR(LOOKUP(2,1/(Denmark!$C39:$AZ39&lt;&gt;""),Denmark!$C$4:$AZ$4),"")&amp;" ","")&amp;IF(M38&gt;0,"Norway: "&amp;IFERROR(LOOKUP(2,1/(Norway!$C39:$AZ39&lt;&gt;""),Norway!$C$4:$AZ$4),"")&amp;" ","")&amp;IF(N38&gt;0,"Finland: "&amp;IFERROR(LOOKUP(2,1/(Finland!$C39:$AZ39&lt;&gt;""),Finland!$C$4:$AZ$4),"")&amp;" ","")&amp;IF(O38&gt;0,"Sweden: "&amp;IFERROR(LOOKUP(2,1/(Sweden!$C39:$AZ39&lt;&gt;""),Sweden!$C$4:$AZ$4),"")&amp;" ","")),"")</f>
        <v/>
      </c>
      <c r="AA38" s="32">
        <f t="shared" si="9"/>
        <v>29</v>
      </c>
      <c r="AC38" s="32"/>
      <c r="AD38" s="32"/>
      <c r="AE38" s="32"/>
      <c r="AF38" s="32"/>
      <c r="AG38" s="32"/>
      <c r="AH38" s="32"/>
      <c r="AI38" s="32" t="str">
        <f t="shared" si="37"/>
        <v>Norway</v>
      </c>
      <c r="AJ38" s="32" t="str">
        <f t="shared" si="38"/>
        <v>Karen Stølan Nielsen</v>
      </c>
      <c r="AK38" s="32">
        <f t="shared" si="39"/>
        <v>47</v>
      </c>
      <c r="AL38" s="32">
        <f t="shared" si="40"/>
        <v>1</v>
      </c>
      <c r="AM38" s="32">
        <f t="shared" si="41"/>
        <v>47.001660000000001</v>
      </c>
      <c r="AN38" s="32">
        <f t="shared" si="42"/>
        <v>1.00166</v>
      </c>
      <c r="AO38" s="32" t="str">
        <f t="shared" si="17"/>
        <v>Common merganser</v>
      </c>
      <c r="AP38" s="32">
        <f t="shared" si="18"/>
        <v>29</v>
      </c>
      <c r="AQ38" s="32">
        <f t="shared" si="19"/>
        <v>2</v>
      </c>
      <c r="AR38" s="32" t="str">
        <f t="shared" si="20"/>
        <v>Finland Sweden</v>
      </c>
      <c r="AS38" s="32">
        <f t="shared" si="21"/>
        <v>29.00273</v>
      </c>
      <c r="AT38" s="32"/>
      <c r="AU38" s="32" t="str">
        <f t="shared" si="22"/>
        <v>Common merganser</v>
      </c>
      <c r="AV38" s="32" t="str">
        <f t="shared" si="23"/>
        <v/>
      </c>
      <c r="AW38" s="32" t="str">
        <f t="shared" si="24"/>
        <v/>
      </c>
      <c r="AX38" s="32">
        <f t="shared" si="25"/>
        <v>29</v>
      </c>
      <c r="AY38" s="32">
        <f t="shared" si="26"/>
        <v>-1</v>
      </c>
      <c r="AZ38" s="32"/>
      <c r="BA38" s="32" t="str">
        <f t="shared" si="27"/>
        <v>Common merganser</v>
      </c>
      <c r="BB38" s="32">
        <f t="shared" si="28"/>
        <v>29</v>
      </c>
      <c r="BC38" s="32">
        <f t="shared" si="29"/>
        <v>2</v>
      </c>
      <c r="BD38" s="32" t="str">
        <f t="shared" si="30"/>
        <v>Finland Sweden</v>
      </c>
      <c r="BE38" s="32">
        <f t="shared" si="31"/>
        <v>-1</v>
      </c>
      <c r="BG38" s="32" t="str">
        <f t="shared" si="32"/>
        <v>Common merganser</v>
      </c>
      <c r="BH38" s="32" t="str">
        <f t="shared" si="33"/>
        <v/>
      </c>
      <c r="BI38" s="32" t="str">
        <f>IF(Q38=1,TRIM(IF(L38&gt;0,"Denmark: "&amp;IFERROR(LOOKUP(2,1/(Denmark!$C39:$AZ39&lt;&gt;""),Denmark!$C$4:$AZ$4),"")&amp;" ","")&amp;IF(M38&gt;0,"Norway: "&amp;IFERROR(LOOKUP(2,1/(Norway!$C39:$AZ39&lt;&gt;""),Norway!$C$4:$AZ$4),"")&amp;" ","")&amp;IF(N38&gt;0,"Finland: "&amp;IFERROR(LOOKUP(2,1/(Finland!$C39:$AZ39&lt;&gt;""),Finland!$C$4:$AZ$4),"")&amp;" ","")&amp;IF(O38&gt;0,"Sweden: "&amp;IFERROR(LOOKUP(2,1/(Sweden!$C39:$AZ39&lt;&gt;""),Sweden!$C$4:$AZ$4),"")&amp;" ","")),"")</f>
        <v/>
      </c>
      <c r="BJ38" s="32">
        <f t="shared" si="34"/>
        <v>29</v>
      </c>
      <c r="BK38" s="32">
        <f t="shared" si="35"/>
        <v>-1</v>
      </c>
    </row>
    <row r="39" spans="6:63" ht="13.5" customHeight="1">
      <c r="F39" s="32" t="str">
        <f t="shared" si="36"/>
        <v>Norway</v>
      </c>
      <c r="G39" s="32" t="str">
        <f>IF(Norway!H$4="","",Norway!H$4)</f>
        <v/>
      </c>
      <c r="H39" s="32" t="str">
        <f>IF(G39="","",COUNTIF(Norway!H$5:H$311,"&lt;&gt;"))</f>
        <v/>
      </c>
      <c r="I39" s="32" t="str">
        <f>IF(G39="","",SUMPRODUCT(--(Norway!H$5:H$311&lt;&gt;""),--($P$4:$P$310&gt;0),--($P$4:$P$310&lt;3)))</f>
        <v/>
      </c>
      <c r="K39" s="32" t="str">
        <f>Denmark!A40</f>
        <v>Hazel grouse</v>
      </c>
      <c r="L39" s="32">
        <f>Denmark!BA40</f>
        <v>0</v>
      </c>
      <c r="M39" s="32">
        <f>Norway!BA40</f>
        <v>0</v>
      </c>
      <c r="N39" s="32">
        <f>Finland!BA40</f>
        <v>4</v>
      </c>
      <c r="O39" s="32">
        <f>Sweden!BA40</f>
        <v>0</v>
      </c>
      <c r="P39" s="32">
        <f t="shared" si="1"/>
        <v>4</v>
      </c>
      <c r="Q39" s="32">
        <f t="shared" si="2"/>
        <v>1</v>
      </c>
      <c r="S39" s="32" t="str">
        <f t="shared" si="3"/>
        <v>Hazel grouse</v>
      </c>
      <c r="T39" s="32">
        <f t="shared" si="4"/>
        <v>4</v>
      </c>
      <c r="U39" s="32">
        <f t="shared" si="5"/>
        <v>1</v>
      </c>
      <c r="V39" s="32" t="str">
        <f t="shared" si="6"/>
        <v>Finland</v>
      </c>
      <c r="X39" s="32" t="str">
        <f t="shared" si="7"/>
        <v>Hazel grouse</v>
      </c>
      <c r="Y39" s="32" t="str">
        <f t="shared" si="8"/>
        <v/>
      </c>
      <c r="Z39" s="32" t="str">
        <f>IF(AND(P39&gt;0,P39&lt;3),TRIM(IF(L39&gt;0,"Denmark: "&amp;IFERROR(LOOKUP(2,1/(Denmark!$C40:$AZ40&lt;&gt;""),Denmark!$C$4:$AZ$4),"")&amp;" ","")&amp;IF(M39&gt;0,"Norway: "&amp;IFERROR(LOOKUP(2,1/(Norway!$C40:$AZ40&lt;&gt;""),Norway!$C$4:$AZ$4),"")&amp;" ","")&amp;IF(N39&gt;0,"Finland: "&amp;IFERROR(LOOKUP(2,1/(Finland!$C40:$AZ40&lt;&gt;""),Finland!$C$4:$AZ$4),"")&amp;" ","")&amp;IF(O39&gt;0,"Sweden: "&amp;IFERROR(LOOKUP(2,1/(Sweden!$C40:$AZ40&lt;&gt;""),Sweden!$C$4:$AZ$4),"")&amp;" ","")),"")</f>
        <v/>
      </c>
      <c r="AA39" s="32">
        <f t="shared" si="9"/>
        <v>4</v>
      </c>
      <c r="AC39" s="32"/>
      <c r="AD39" s="32"/>
      <c r="AE39" s="32"/>
      <c r="AF39" s="32"/>
      <c r="AG39" s="32"/>
      <c r="AH39" s="32"/>
      <c r="AI39" s="32" t="str">
        <f t="shared" si="37"/>
        <v>Norway</v>
      </c>
      <c r="AJ39" s="32" t="str">
        <f t="shared" si="38"/>
        <v/>
      </c>
      <c r="AK39" s="32" t="str">
        <f t="shared" si="39"/>
        <v/>
      </c>
      <c r="AL39" s="32" t="str">
        <f t="shared" si="40"/>
        <v/>
      </c>
      <c r="AM39" s="32">
        <f t="shared" si="41"/>
        <v>-1</v>
      </c>
      <c r="AN39" s="32">
        <f t="shared" si="42"/>
        <v>-1</v>
      </c>
      <c r="AO39" s="32" t="str">
        <f t="shared" si="17"/>
        <v>Hazel grouse</v>
      </c>
      <c r="AP39" s="32">
        <f t="shared" si="18"/>
        <v>4</v>
      </c>
      <c r="AQ39" s="32">
        <f t="shared" si="19"/>
        <v>1</v>
      </c>
      <c r="AR39" s="32" t="str">
        <f t="shared" si="20"/>
        <v>Finland</v>
      </c>
      <c r="AS39" s="32">
        <f t="shared" si="21"/>
        <v>4.0027200000000001</v>
      </c>
      <c r="AT39" s="32"/>
      <c r="AU39" s="32" t="str">
        <f t="shared" si="22"/>
        <v>Hazel grouse</v>
      </c>
      <c r="AV39" s="32" t="str">
        <f t="shared" si="23"/>
        <v/>
      </c>
      <c r="AW39" s="32" t="str">
        <f t="shared" si="24"/>
        <v/>
      </c>
      <c r="AX39" s="32">
        <f t="shared" si="25"/>
        <v>4</v>
      </c>
      <c r="AY39" s="32">
        <f t="shared" si="26"/>
        <v>-1</v>
      </c>
      <c r="AZ39" s="32"/>
      <c r="BA39" s="32" t="str">
        <f t="shared" si="27"/>
        <v>Hazel grouse</v>
      </c>
      <c r="BB39" s="32">
        <f t="shared" si="28"/>
        <v>4</v>
      </c>
      <c r="BC39" s="32">
        <f t="shared" si="29"/>
        <v>1</v>
      </c>
      <c r="BD39" s="32" t="str">
        <f t="shared" si="30"/>
        <v>Finland</v>
      </c>
      <c r="BE39" s="32">
        <f t="shared" si="31"/>
        <v>-1</v>
      </c>
      <c r="BG39" s="32" t="str">
        <f t="shared" si="32"/>
        <v>Hazel grouse</v>
      </c>
      <c r="BH39" s="32" t="str">
        <f t="shared" si="33"/>
        <v>Finland</v>
      </c>
      <c r="BI39" s="32" t="str">
        <f>IF(Q39=1,TRIM(IF(L39&gt;0,"Denmark: "&amp;IFERROR(LOOKUP(2,1/(Denmark!$C40:$AZ40&lt;&gt;""),Denmark!$C$4:$AZ$4),"")&amp;" ","")&amp;IF(M39&gt;0,"Norway: "&amp;IFERROR(LOOKUP(2,1/(Norway!$C40:$AZ40&lt;&gt;""),Norway!$C$4:$AZ$4),"")&amp;" ","")&amp;IF(N39&gt;0,"Finland: "&amp;IFERROR(LOOKUP(2,1/(Finland!$C40:$AZ40&lt;&gt;""),Finland!$C$4:$AZ$4),"")&amp;" ","")&amp;IF(O39&gt;0,"Sweden: "&amp;IFERROR(LOOKUP(2,1/(Sweden!$C40:$AZ40&lt;&gt;""),Sweden!$C$4:$AZ$4),"")&amp;" ","")),"")</f>
        <v>Finland: David Enkvist</v>
      </c>
      <c r="BJ39" s="32">
        <f t="shared" si="34"/>
        <v>4</v>
      </c>
      <c r="BK39" s="32">
        <f t="shared" si="35"/>
        <v>4.0027200000000001</v>
      </c>
    </row>
    <row r="40" spans="6:63" ht="13.5" customHeight="1">
      <c r="F40" s="32" t="str">
        <f t="shared" si="36"/>
        <v>Norway</v>
      </c>
      <c r="G40" s="32" t="str">
        <f>IF(Norway!I$4="","",Norway!I$4)</f>
        <v/>
      </c>
      <c r="H40" s="32" t="str">
        <f>IF(G40="","",COUNTIF(Norway!I$5:I$311,"&lt;&gt;"))</f>
        <v/>
      </c>
      <c r="I40" s="32" t="str">
        <f>IF(G40="","",SUMPRODUCT(--(Norway!I$5:I$311&lt;&gt;""),--($P$4:$P$310&gt;0),--($P$4:$P$310&lt;3)))</f>
        <v/>
      </c>
      <c r="K40" s="32" t="str">
        <f>Denmark!A41</f>
        <v>Willow ptarmigan</v>
      </c>
      <c r="L40" s="32">
        <f>Denmark!BA41</f>
        <v>0</v>
      </c>
      <c r="M40" s="32">
        <f>Norway!BA41</f>
        <v>0</v>
      </c>
      <c r="N40" s="32">
        <f>Finland!BA41</f>
        <v>0</v>
      </c>
      <c r="O40" s="32">
        <f>Sweden!BA41</f>
        <v>0</v>
      </c>
      <c r="P40" s="32">
        <f t="shared" si="1"/>
        <v>0</v>
      </c>
      <c r="Q40" s="32">
        <f t="shared" si="2"/>
        <v>0</v>
      </c>
      <c r="S40" s="32" t="str">
        <f t="shared" si="3"/>
        <v>Willow ptarmigan</v>
      </c>
      <c r="T40" s="32">
        <f t="shared" si="4"/>
        <v>0</v>
      </c>
      <c r="U40" s="32">
        <f t="shared" si="5"/>
        <v>0</v>
      </c>
      <c r="V40" s="32" t="str">
        <f t="shared" si="6"/>
        <v/>
      </c>
      <c r="X40" s="32" t="str">
        <f t="shared" si="7"/>
        <v>Willow ptarmigan</v>
      </c>
      <c r="Y40" s="32" t="str">
        <f t="shared" si="8"/>
        <v/>
      </c>
      <c r="Z40" s="32" t="str">
        <f>IF(AND(P40&gt;0,P40&lt;3),TRIM(IF(L40&gt;0,"Denmark: "&amp;IFERROR(LOOKUP(2,1/(Denmark!$C41:$AZ41&lt;&gt;""),Denmark!$C$4:$AZ$4),"")&amp;" ","")&amp;IF(M40&gt;0,"Norway: "&amp;IFERROR(LOOKUP(2,1/(Norway!$C41:$AZ41&lt;&gt;""),Norway!$C$4:$AZ$4),"")&amp;" ","")&amp;IF(N40&gt;0,"Finland: "&amp;IFERROR(LOOKUP(2,1/(Finland!$C41:$AZ41&lt;&gt;""),Finland!$C$4:$AZ$4),"")&amp;" ","")&amp;IF(O40&gt;0,"Sweden: "&amp;IFERROR(LOOKUP(2,1/(Sweden!$C41:$AZ41&lt;&gt;""),Sweden!$C$4:$AZ$4),"")&amp;" ","")),"")</f>
        <v/>
      </c>
      <c r="AA40" s="32">
        <f t="shared" si="9"/>
        <v>0</v>
      </c>
      <c r="AC40" s="32"/>
      <c r="AD40" s="32"/>
      <c r="AE40" s="32"/>
      <c r="AF40" s="32"/>
      <c r="AG40" s="32"/>
      <c r="AH40" s="32"/>
      <c r="AI40" s="32" t="str">
        <f t="shared" si="37"/>
        <v>Norway</v>
      </c>
      <c r="AJ40" s="32" t="str">
        <f t="shared" si="38"/>
        <v/>
      </c>
      <c r="AK40" s="32" t="str">
        <f t="shared" si="39"/>
        <v/>
      </c>
      <c r="AL40" s="32" t="str">
        <f t="shared" si="40"/>
        <v/>
      </c>
      <c r="AM40" s="32">
        <f t="shared" si="41"/>
        <v>-1</v>
      </c>
      <c r="AN40" s="32">
        <f t="shared" si="42"/>
        <v>-1</v>
      </c>
      <c r="AO40" s="32" t="str">
        <f t="shared" si="17"/>
        <v>Willow ptarmigan</v>
      </c>
      <c r="AP40" s="32">
        <f t="shared" si="18"/>
        <v>0</v>
      </c>
      <c r="AQ40" s="32">
        <f t="shared" si="19"/>
        <v>0</v>
      </c>
      <c r="AR40" s="32" t="str">
        <f t="shared" si="20"/>
        <v/>
      </c>
      <c r="AS40" s="32">
        <f t="shared" si="21"/>
        <v>2.7100000000000002E-3</v>
      </c>
      <c r="AT40" s="32"/>
      <c r="AU40" s="32" t="str">
        <f t="shared" si="22"/>
        <v>Willow ptarmigan</v>
      </c>
      <c r="AV40" s="32" t="str">
        <f t="shared" si="23"/>
        <v/>
      </c>
      <c r="AW40" s="32" t="str">
        <f t="shared" si="24"/>
        <v/>
      </c>
      <c r="AX40" s="32">
        <f t="shared" si="25"/>
        <v>0</v>
      </c>
      <c r="AY40" s="32">
        <f t="shared" si="26"/>
        <v>-1</v>
      </c>
      <c r="AZ40" s="32"/>
      <c r="BA40" s="32" t="str">
        <f t="shared" si="27"/>
        <v>Willow ptarmigan</v>
      </c>
      <c r="BB40" s="32">
        <f t="shared" si="28"/>
        <v>0</v>
      </c>
      <c r="BC40" s="32">
        <f t="shared" si="29"/>
        <v>0</v>
      </c>
      <c r="BD40" s="32" t="str">
        <f t="shared" si="30"/>
        <v/>
      </c>
      <c r="BE40" s="32">
        <f t="shared" si="31"/>
        <v>-1</v>
      </c>
      <c r="BG40" s="32" t="str">
        <f t="shared" si="32"/>
        <v>Willow ptarmigan</v>
      </c>
      <c r="BH40" s="32" t="str">
        <f t="shared" si="33"/>
        <v/>
      </c>
      <c r="BI40" s="32" t="str">
        <f>IF(Q40=1,TRIM(IF(L40&gt;0,"Denmark: "&amp;IFERROR(LOOKUP(2,1/(Denmark!$C41:$AZ41&lt;&gt;""),Denmark!$C$4:$AZ$4),"")&amp;" ","")&amp;IF(M40&gt;0,"Norway: "&amp;IFERROR(LOOKUP(2,1/(Norway!$C41:$AZ41&lt;&gt;""),Norway!$C$4:$AZ$4),"")&amp;" ","")&amp;IF(N40&gt;0,"Finland: "&amp;IFERROR(LOOKUP(2,1/(Finland!$C41:$AZ41&lt;&gt;""),Finland!$C$4:$AZ$4),"")&amp;" ","")&amp;IF(O40&gt;0,"Sweden: "&amp;IFERROR(LOOKUP(2,1/(Sweden!$C41:$AZ41&lt;&gt;""),Sweden!$C$4:$AZ$4),"")&amp;" ","")),"")</f>
        <v/>
      </c>
      <c r="BJ40" s="32">
        <f t="shared" si="34"/>
        <v>0</v>
      </c>
      <c r="BK40" s="32">
        <f t="shared" si="35"/>
        <v>-1</v>
      </c>
    </row>
    <row r="41" spans="6:63" ht="13.5" customHeight="1">
      <c r="F41" s="32" t="str">
        <f t="shared" si="36"/>
        <v>Norway</v>
      </c>
      <c r="G41" s="32" t="str">
        <f>IF(Norway!J$4="","",Norway!J$4)</f>
        <v/>
      </c>
      <c r="H41" s="32" t="str">
        <f>IF(G41="","",COUNTIF(Norway!J$5:J$311,"&lt;&gt;"))</f>
        <v/>
      </c>
      <c r="I41" s="32" t="str">
        <f>IF(G41="","",SUMPRODUCT(--(Norway!J$5:J$311&lt;&gt;""),--($P$4:$P$310&gt;0),--($P$4:$P$310&lt;3)))</f>
        <v/>
      </c>
      <c r="K41" s="32" t="str">
        <f>Denmark!A42</f>
        <v>Rock ptarmigan</v>
      </c>
      <c r="L41" s="32">
        <f>Denmark!BA42</f>
        <v>0</v>
      </c>
      <c r="M41" s="32">
        <f>Norway!BA42</f>
        <v>0</v>
      </c>
      <c r="N41" s="32">
        <f>Finland!BA42</f>
        <v>0</v>
      </c>
      <c r="O41" s="32">
        <f>Sweden!BA42</f>
        <v>0</v>
      </c>
      <c r="P41" s="32">
        <f t="shared" si="1"/>
        <v>0</v>
      </c>
      <c r="Q41" s="32">
        <f t="shared" si="2"/>
        <v>0</v>
      </c>
      <c r="S41" s="32" t="str">
        <f t="shared" si="3"/>
        <v>Rock ptarmigan</v>
      </c>
      <c r="T41" s="32">
        <f t="shared" si="4"/>
        <v>0</v>
      </c>
      <c r="U41" s="32">
        <f t="shared" si="5"/>
        <v>0</v>
      </c>
      <c r="V41" s="32" t="str">
        <f t="shared" si="6"/>
        <v/>
      </c>
      <c r="X41" s="32" t="str">
        <f t="shared" si="7"/>
        <v>Rock ptarmigan</v>
      </c>
      <c r="Y41" s="32" t="str">
        <f t="shared" si="8"/>
        <v/>
      </c>
      <c r="Z41" s="32" t="str">
        <f>IF(AND(P41&gt;0,P41&lt;3),TRIM(IF(L41&gt;0,"Denmark: "&amp;IFERROR(LOOKUP(2,1/(Denmark!$C42:$AZ42&lt;&gt;""),Denmark!$C$4:$AZ$4),"")&amp;" ","")&amp;IF(M41&gt;0,"Norway: "&amp;IFERROR(LOOKUP(2,1/(Norway!$C42:$AZ42&lt;&gt;""),Norway!$C$4:$AZ$4),"")&amp;" ","")&amp;IF(N41&gt;0,"Finland: "&amp;IFERROR(LOOKUP(2,1/(Finland!$C42:$AZ42&lt;&gt;""),Finland!$C$4:$AZ$4),"")&amp;" ","")&amp;IF(O41&gt;0,"Sweden: "&amp;IFERROR(LOOKUP(2,1/(Sweden!$C42:$AZ42&lt;&gt;""),Sweden!$C$4:$AZ$4),"")&amp;" ","")),"")</f>
        <v/>
      </c>
      <c r="AA41" s="32">
        <f t="shared" si="9"/>
        <v>0</v>
      </c>
      <c r="AC41" s="32"/>
      <c r="AD41" s="32"/>
      <c r="AE41" s="32"/>
      <c r="AF41" s="32"/>
      <c r="AG41" s="32"/>
      <c r="AH41" s="32"/>
      <c r="AI41" s="32" t="str">
        <f t="shared" si="37"/>
        <v>Norway</v>
      </c>
      <c r="AJ41" s="32" t="str">
        <f t="shared" si="38"/>
        <v/>
      </c>
      <c r="AK41" s="32" t="str">
        <f t="shared" si="39"/>
        <v/>
      </c>
      <c r="AL41" s="32" t="str">
        <f t="shared" si="40"/>
        <v/>
      </c>
      <c r="AM41" s="32">
        <f t="shared" si="41"/>
        <v>-1</v>
      </c>
      <c r="AN41" s="32">
        <f t="shared" si="42"/>
        <v>-1</v>
      </c>
      <c r="AO41" s="32" t="str">
        <f t="shared" si="17"/>
        <v>Rock ptarmigan</v>
      </c>
      <c r="AP41" s="32">
        <f t="shared" si="18"/>
        <v>0</v>
      </c>
      <c r="AQ41" s="32">
        <f t="shared" si="19"/>
        <v>0</v>
      </c>
      <c r="AR41" s="32" t="str">
        <f t="shared" si="20"/>
        <v/>
      </c>
      <c r="AS41" s="32">
        <f t="shared" si="21"/>
        <v>2.7000000000000001E-3</v>
      </c>
      <c r="AT41" s="32"/>
      <c r="AU41" s="32" t="str">
        <f t="shared" si="22"/>
        <v>Rock ptarmigan</v>
      </c>
      <c r="AV41" s="32" t="str">
        <f t="shared" si="23"/>
        <v/>
      </c>
      <c r="AW41" s="32" t="str">
        <f t="shared" si="24"/>
        <v/>
      </c>
      <c r="AX41" s="32">
        <f t="shared" si="25"/>
        <v>0</v>
      </c>
      <c r="AY41" s="32">
        <f t="shared" si="26"/>
        <v>-1</v>
      </c>
      <c r="AZ41" s="32"/>
      <c r="BA41" s="32" t="str">
        <f t="shared" si="27"/>
        <v>Rock ptarmigan</v>
      </c>
      <c r="BB41" s="32">
        <f t="shared" si="28"/>
        <v>0</v>
      </c>
      <c r="BC41" s="32">
        <f t="shared" si="29"/>
        <v>0</v>
      </c>
      <c r="BD41" s="32" t="str">
        <f t="shared" si="30"/>
        <v/>
      </c>
      <c r="BE41" s="32">
        <f t="shared" si="31"/>
        <v>-1</v>
      </c>
      <c r="BG41" s="32" t="str">
        <f t="shared" si="32"/>
        <v>Rock ptarmigan</v>
      </c>
      <c r="BH41" s="32" t="str">
        <f t="shared" si="33"/>
        <v/>
      </c>
      <c r="BI41" s="32" t="str">
        <f>IF(Q41=1,TRIM(IF(L41&gt;0,"Denmark: "&amp;IFERROR(LOOKUP(2,1/(Denmark!$C42:$AZ42&lt;&gt;""),Denmark!$C$4:$AZ$4),"")&amp;" ","")&amp;IF(M41&gt;0,"Norway: "&amp;IFERROR(LOOKUP(2,1/(Norway!$C42:$AZ42&lt;&gt;""),Norway!$C$4:$AZ$4),"")&amp;" ","")&amp;IF(N41&gt;0,"Finland: "&amp;IFERROR(LOOKUP(2,1/(Finland!$C42:$AZ42&lt;&gt;""),Finland!$C$4:$AZ$4),"")&amp;" ","")&amp;IF(O41&gt;0,"Sweden: "&amp;IFERROR(LOOKUP(2,1/(Sweden!$C42:$AZ42&lt;&gt;""),Sweden!$C$4:$AZ$4),"")&amp;" ","")),"")</f>
        <v/>
      </c>
      <c r="BJ41" s="32">
        <f t="shared" si="34"/>
        <v>0</v>
      </c>
      <c r="BK41" s="32">
        <f t="shared" si="35"/>
        <v>-1</v>
      </c>
    </row>
    <row r="42" spans="6:63" ht="13.5" customHeight="1">
      <c r="F42" s="32" t="str">
        <f t="shared" si="36"/>
        <v>Norway</v>
      </c>
      <c r="G42" s="32" t="str">
        <f>IF(Norway!K$4="","",Norway!K$4)</f>
        <v/>
      </c>
      <c r="H42" s="32" t="str">
        <f>IF(G42="","",COUNTIF(Norway!K$5:K$311,"&lt;&gt;"))</f>
        <v/>
      </c>
      <c r="I42" s="32" t="str">
        <f>IF(G42="","",SUMPRODUCT(--(Norway!K$5:K$311&lt;&gt;""),--($P$4:$P$310&gt;0),--($P$4:$P$310&lt;3)))</f>
        <v/>
      </c>
      <c r="K42" s="32" t="str">
        <f>Denmark!A43</f>
        <v>Black grouse</v>
      </c>
      <c r="L42" s="32">
        <f>Denmark!BA43</f>
        <v>0</v>
      </c>
      <c r="M42" s="32">
        <f>Norway!BA43</f>
        <v>0</v>
      </c>
      <c r="N42" s="32">
        <f>Finland!BA43</f>
        <v>8</v>
      </c>
      <c r="O42" s="32">
        <f>Sweden!BA43</f>
        <v>1</v>
      </c>
      <c r="P42" s="32">
        <f t="shared" si="1"/>
        <v>9</v>
      </c>
      <c r="Q42" s="32">
        <f t="shared" si="2"/>
        <v>2</v>
      </c>
      <c r="S42" s="32" t="str">
        <f t="shared" si="3"/>
        <v>Black grouse</v>
      </c>
      <c r="T42" s="32">
        <f t="shared" si="4"/>
        <v>9</v>
      </c>
      <c r="U42" s="32">
        <f t="shared" si="5"/>
        <v>2</v>
      </c>
      <c r="V42" s="32" t="str">
        <f t="shared" si="6"/>
        <v>Finland Sweden</v>
      </c>
      <c r="X42" s="32" t="str">
        <f t="shared" si="7"/>
        <v>Black grouse</v>
      </c>
      <c r="Y42" s="32" t="str">
        <f t="shared" si="8"/>
        <v/>
      </c>
      <c r="Z42" s="32" t="str">
        <f>IF(AND(P42&gt;0,P42&lt;3),TRIM(IF(L42&gt;0,"Denmark: "&amp;IFERROR(LOOKUP(2,1/(Denmark!$C43:$AZ43&lt;&gt;""),Denmark!$C$4:$AZ$4),"")&amp;" ","")&amp;IF(M42&gt;0,"Norway: "&amp;IFERROR(LOOKUP(2,1/(Norway!$C43:$AZ43&lt;&gt;""),Norway!$C$4:$AZ$4),"")&amp;" ","")&amp;IF(N42&gt;0,"Finland: "&amp;IFERROR(LOOKUP(2,1/(Finland!$C43:$AZ43&lt;&gt;""),Finland!$C$4:$AZ$4),"")&amp;" ","")&amp;IF(O42&gt;0,"Sweden: "&amp;IFERROR(LOOKUP(2,1/(Sweden!$C43:$AZ43&lt;&gt;""),Sweden!$C$4:$AZ$4),"")&amp;" ","")),"")</f>
        <v/>
      </c>
      <c r="AA42" s="32">
        <f t="shared" si="9"/>
        <v>9</v>
      </c>
      <c r="AC42" s="32"/>
      <c r="AD42" s="32"/>
      <c r="AE42" s="32"/>
      <c r="AF42" s="32"/>
      <c r="AG42" s="32"/>
      <c r="AH42" s="32"/>
      <c r="AI42" s="32" t="str">
        <f t="shared" si="37"/>
        <v>Norway</v>
      </c>
      <c r="AJ42" s="32" t="str">
        <f t="shared" si="38"/>
        <v/>
      </c>
      <c r="AK42" s="32" t="str">
        <f t="shared" si="39"/>
        <v/>
      </c>
      <c r="AL42" s="32" t="str">
        <f t="shared" si="40"/>
        <v/>
      </c>
      <c r="AM42" s="32">
        <f t="shared" si="41"/>
        <v>-1</v>
      </c>
      <c r="AN42" s="32">
        <f t="shared" si="42"/>
        <v>-1</v>
      </c>
      <c r="AO42" s="32" t="str">
        <f t="shared" si="17"/>
        <v>Black grouse</v>
      </c>
      <c r="AP42" s="32">
        <f t="shared" si="18"/>
        <v>9</v>
      </c>
      <c r="AQ42" s="32">
        <f t="shared" si="19"/>
        <v>2</v>
      </c>
      <c r="AR42" s="32" t="str">
        <f t="shared" si="20"/>
        <v>Finland Sweden</v>
      </c>
      <c r="AS42" s="32">
        <f t="shared" si="21"/>
        <v>9.0026899999999994</v>
      </c>
      <c r="AT42" s="32"/>
      <c r="AU42" s="32" t="str">
        <f t="shared" si="22"/>
        <v>Black grouse</v>
      </c>
      <c r="AV42" s="32" t="str">
        <f t="shared" si="23"/>
        <v/>
      </c>
      <c r="AW42" s="32" t="str">
        <f t="shared" si="24"/>
        <v/>
      </c>
      <c r="AX42" s="32">
        <f t="shared" si="25"/>
        <v>9</v>
      </c>
      <c r="AY42" s="32">
        <f t="shared" si="26"/>
        <v>-1</v>
      </c>
      <c r="AZ42" s="32"/>
      <c r="BA42" s="32" t="str">
        <f t="shared" si="27"/>
        <v>Black grouse</v>
      </c>
      <c r="BB42" s="32">
        <f t="shared" si="28"/>
        <v>9</v>
      </c>
      <c r="BC42" s="32">
        <f t="shared" si="29"/>
        <v>2</v>
      </c>
      <c r="BD42" s="32" t="str">
        <f t="shared" si="30"/>
        <v>Finland Sweden</v>
      </c>
      <c r="BE42" s="32">
        <f t="shared" si="31"/>
        <v>-1</v>
      </c>
      <c r="BG42" s="32" t="str">
        <f t="shared" si="32"/>
        <v>Black grouse</v>
      </c>
      <c r="BH42" s="32" t="str">
        <f t="shared" si="33"/>
        <v/>
      </c>
      <c r="BI42" s="32" t="str">
        <f>IF(Q42=1,TRIM(IF(L42&gt;0,"Denmark: "&amp;IFERROR(LOOKUP(2,1/(Denmark!$C43:$AZ43&lt;&gt;""),Denmark!$C$4:$AZ$4),"")&amp;" ","")&amp;IF(M42&gt;0,"Norway: "&amp;IFERROR(LOOKUP(2,1/(Norway!$C43:$AZ43&lt;&gt;""),Norway!$C$4:$AZ$4),"")&amp;" ","")&amp;IF(N42&gt;0,"Finland: "&amp;IFERROR(LOOKUP(2,1/(Finland!$C43:$AZ43&lt;&gt;""),Finland!$C$4:$AZ$4),"")&amp;" ","")&amp;IF(O42&gt;0,"Sweden: "&amp;IFERROR(LOOKUP(2,1/(Sweden!$C43:$AZ43&lt;&gt;""),Sweden!$C$4:$AZ$4),"")&amp;" ","")),"")</f>
        <v/>
      </c>
      <c r="BJ42" s="32">
        <f t="shared" si="34"/>
        <v>9</v>
      </c>
      <c r="BK42" s="32">
        <f t="shared" si="35"/>
        <v>-1</v>
      </c>
    </row>
    <row r="43" spans="6:63" ht="13.5" customHeight="1">
      <c r="F43" s="32" t="str">
        <f t="shared" si="36"/>
        <v>Norway</v>
      </c>
      <c r="G43" s="32" t="str">
        <f>IF(Norway!L$4="","",Norway!L$4)</f>
        <v/>
      </c>
      <c r="H43" s="32" t="str">
        <f>IF(G43="","",COUNTIF(Norway!L$5:L$311,"&lt;&gt;"))</f>
        <v/>
      </c>
      <c r="I43" s="32" t="str">
        <f>IF(G43="","",SUMPRODUCT(--(Norway!L$5:L$311&lt;&gt;""),--($P$4:$P$310&gt;0),--($P$4:$P$310&lt;3)))</f>
        <v/>
      </c>
      <c r="K43" s="32" t="str">
        <f>Denmark!A44</f>
        <v>Western capercaillie</v>
      </c>
      <c r="L43" s="32">
        <f>Denmark!BA44</f>
        <v>0</v>
      </c>
      <c r="M43" s="32">
        <f>Norway!BA44</f>
        <v>0</v>
      </c>
      <c r="N43" s="32">
        <f>Finland!BA44</f>
        <v>1</v>
      </c>
      <c r="O43" s="32">
        <f>Sweden!BA44</f>
        <v>1</v>
      </c>
      <c r="P43" s="32">
        <f t="shared" si="1"/>
        <v>2</v>
      </c>
      <c r="Q43" s="32">
        <f t="shared" si="2"/>
        <v>2</v>
      </c>
      <c r="S43" s="32" t="str">
        <f t="shared" si="3"/>
        <v>Western capercaillie</v>
      </c>
      <c r="T43" s="32">
        <f t="shared" si="4"/>
        <v>2</v>
      </c>
      <c r="U43" s="32">
        <f t="shared" si="5"/>
        <v>2</v>
      </c>
      <c r="V43" s="32" t="str">
        <f t="shared" si="6"/>
        <v>Finland Sweden</v>
      </c>
      <c r="X43" s="32" t="str">
        <f t="shared" si="7"/>
        <v>Western capercaillie</v>
      </c>
      <c r="Y43" s="32" t="str">
        <f t="shared" si="8"/>
        <v>Finland Sweden</v>
      </c>
      <c r="Z43" s="32" t="str">
        <f>IF(AND(P43&gt;0,P43&lt;3),TRIM(IF(L43&gt;0,"Denmark: "&amp;IFERROR(LOOKUP(2,1/(Denmark!$C44:$AZ44&lt;&gt;""),Denmark!$C$4:$AZ$4),"")&amp;" ","")&amp;IF(M43&gt;0,"Norway: "&amp;IFERROR(LOOKUP(2,1/(Norway!$C44:$AZ44&lt;&gt;""),Norway!$C$4:$AZ$4),"")&amp;" ","")&amp;IF(N43&gt;0,"Finland: "&amp;IFERROR(LOOKUP(2,1/(Finland!$C44:$AZ44&lt;&gt;""),Finland!$C$4:$AZ$4),"")&amp;" ","")&amp;IF(O43&gt;0,"Sweden: "&amp;IFERROR(LOOKUP(2,1/(Sweden!$C44:$AZ44&lt;&gt;""),Sweden!$C$4:$AZ$4),"")&amp;" ","")),"")</f>
        <v>Finland: Aapo Määttä Sweden: Oskar Karsikko</v>
      </c>
      <c r="AA43" s="32">
        <f t="shared" si="9"/>
        <v>2</v>
      </c>
      <c r="AC43" s="32"/>
      <c r="AD43" s="32"/>
      <c r="AE43" s="32"/>
      <c r="AF43" s="32"/>
      <c r="AG43" s="32"/>
      <c r="AH43" s="32"/>
      <c r="AI43" s="32" t="str">
        <f t="shared" si="37"/>
        <v>Norway</v>
      </c>
      <c r="AJ43" s="32" t="str">
        <f t="shared" si="38"/>
        <v/>
      </c>
      <c r="AK43" s="32" t="str">
        <f t="shared" si="39"/>
        <v/>
      </c>
      <c r="AL43" s="32" t="str">
        <f t="shared" si="40"/>
        <v/>
      </c>
      <c r="AM43" s="32">
        <f t="shared" si="41"/>
        <v>-1</v>
      </c>
      <c r="AN43" s="32">
        <f t="shared" si="42"/>
        <v>-1</v>
      </c>
      <c r="AO43" s="32" t="str">
        <f t="shared" si="17"/>
        <v>Western capercaillie</v>
      </c>
      <c r="AP43" s="32">
        <f t="shared" si="18"/>
        <v>2</v>
      </c>
      <c r="AQ43" s="32">
        <f t="shared" si="19"/>
        <v>2</v>
      </c>
      <c r="AR43" s="32" t="str">
        <f t="shared" si="20"/>
        <v>Finland Sweden</v>
      </c>
      <c r="AS43" s="32">
        <f t="shared" si="21"/>
        <v>2.0026799999999998</v>
      </c>
      <c r="AT43" s="32"/>
      <c r="AU43" s="32" t="str">
        <f t="shared" si="22"/>
        <v>Western capercaillie</v>
      </c>
      <c r="AV43" s="32" t="str">
        <f t="shared" si="23"/>
        <v>Finland Sweden</v>
      </c>
      <c r="AW43" s="32" t="str">
        <f t="shared" si="24"/>
        <v>Finland: Aapo Määttä Sweden: Oskar Karsikko</v>
      </c>
      <c r="AX43" s="32">
        <f t="shared" si="25"/>
        <v>2</v>
      </c>
      <c r="AY43" s="32">
        <f t="shared" si="26"/>
        <v>1000.268</v>
      </c>
      <c r="AZ43" s="32"/>
      <c r="BA43" s="32" t="str">
        <f t="shared" si="27"/>
        <v>Western capercaillie</v>
      </c>
      <c r="BB43" s="32">
        <f t="shared" si="28"/>
        <v>2</v>
      </c>
      <c r="BC43" s="32">
        <f t="shared" si="29"/>
        <v>2</v>
      </c>
      <c r="BD43" s="32" t="str">
        <f t="shared" si="30"/>
        <v>Finland Sweden</v>
      </c>
      <c r="BE43" s="32">
        <f t="shared" si="31"/>
        <v>-1</v>
      </c>
      <c r="BG43" s="32" t="str">
        <f t="shared" si="32"/>
        <v>Western capercaillie</v>
      </c>
      <c r="BH43" s="32" t="str">
        <f t="shared" si="33"/>
        <v/>
      </c>
      <c r="BI43" s="32" t="str">
        <f>IF(Q43=1,TRIM(IF(L43&gt;0,"Denmark: "&amp;IFERROR(LOOKUP(2,1/(Denmark!$C44:$AZ44&lt;&gt;""),Denmark!$C$4:$AZ$4),"")&amp;" ","")&amp;IF(M43&gt;0,"Norway: "&amp;IFERROR(LOOKUP(2,1/(Norway!$C44:$AZ44&lt;&gt;""),Norway!$C$4:$AZ$4),"")&amp;" ","")&amp;IF(N43&gt;0,"Finland: "&amp;IFERROR(LOOKUP(2,1/(Finland!$C44:$AZ44&lt;&gt;""),Finland!$C$4:$AZ$4),"")&amp;" ","")&amp;IF(O43&gt;0,"Sweden: "&amp;IFERROR(LOOKUP(2,1/(Sweden!$C44:$AZ44&lt;&gt;""),Sweden!$C$4:$AZ$4),"")&amp;" ","")),"")</f>
        <v/>
      </c>
      <c r="BJ43" s="32">
        <f t="shared" si="34"/>
        <v>2</v>
      </c>
      <c r="BK43" s="32">
        <f t="shared" si="35"/>
        <v>-1</v>
      </c>
    </row>
    <row r="44" spans="6:63" ht="13.5" customHeight="1">
      <c r="F44" s="32" t="str">
        <f t="shared" si="36"/>
        <v>Norway</v>
      </c>
      <c r="G44" s="32" t="str">
        <f>IF(Norway!M$4="","",Norway!M$4)</f>
        <v/>
      </c>
      <c r="H44" s="32" t="str">
        <f>IF(G44="","",COUNTIF(Norway!M$5:M$311,"&lt;&gt;"))</f>
        <v/>
      </c>
      <c r="I44" s="32" t="str">
        <f>IF(G44="","",SUMPRODUCT(--(Norway!M$5:M$311&lt;&gt;""),--($P$4:$P$310&gt;0),--($P$4:$P$310&lt;3)))</f>
        <v/>
      </c>
      <c r="K44" s="32" t="str">
        <f>Denmark!A45</f>
        <v>Grey partridge</v>
      </c>
      <c r="L44" s="32">
        <f>Denmark!BA45</f>
        <v>0</v>
      </c>
      <c r="M44" s="32">
        <f>Norway!BA45</f>
        <v>0</v>
      </c>
      <c r="N44" s="32">
        <f>Finland!BA45</f>
        <v>0</v>
      </c>
      <c r="O44" s="32">
        <f>Sweden!BA45</f>
        <v>0</v>
      </c>
      <c r="P44" s="32">
        <f t="shared" si="1"/>
        <v>0</v>
      </c>
      <c r="Q44" s="32">
        <f t="shared" si="2"/>
        <v>0</v>
      </c>
      <c r="S44" s="32" t="str">
        <f t="shared" si="3"/>
        <v>Grey partridge</v>
      </c>
      <c r="T44" s="32">
        <f t="shared" si="4"/>
        <v>0</v>
      </c>
      <c r="U44" s="32">
        <f t="shared" si="5"/>
        <v>0</v>
      </c>
      <c r="V44" s="32" t="str">
        <f t="shared" si="6"/>
        <v/>
      </c>
      <c r="X44" s="32" t="str">
        <f t="shared" si="7"/>
        <v>Grey partridge</v>
      </c>
      <c r="Y44" s="32" t="str">
        <f t="shared" si="8"/>
        <v/>
      </c>
      <c r="Z44" s="32" t="str">
        <f>IF(AND(P44&gt;0,P44&lt;3),TRIM(IF(L44&gt;0,"Denmark: "&amp;IFERROR(LOOKUP(2,1/(Denmark!$C45:$AZ45&lt;&gt;""),Denmark!$C$4:$AZ$4),"")&amp;" ","")&amp;IF(M44&gt;0,"Norway: "&amp;IFERROR(LOOKUP(2,1/(Norway!$C45:$AZ45&lt;&gt;""),Norway!$C$4:$AZ$4),"")&amp;" ","")&amp;IF(N44&gt;0,"Finland: "&amp;IFERROR(LOOKUP(2,1/(Finland!$C45:$AZ45&lt;&gt;""),Finland!$C$4:$AZ$4),"")&amp;" ","")&amp;IF(O44&gt;0,"Sweden: "&amp;IFERROR(LOOKUP(2,1/(Sweden!$C45:$AZ45&lt;&gt;""),Sweden!$C$4:$AZ$4),"")&amp;" ","")),"")</f>
        <v/>
      </c>
      <c r="AA44" s="32">
        <f t="shared" si="9"/>
        <v>0</v>
      </c>
      <c r="AC44" s="32"/>
      <c r="AD44" s="32"/>
      <c r="AE44" s="32"/>
      <c r="AF44" s="32"/>
      <c r="AG44" s="32"/>
      <c r="AH44" s="32"/>
      <c r="AI44" s="32" t="str">
        <f t="shared" si="37"/>
        <v>Norway</v>
      </c>
      <c r="AJ44" s="32" t="str">
        <f t="shared" si="38"/>
        <v/>
      </c>
      <c r="AK44" s="32" t="str">
        <f t="shared" si="39"/>
        <v/>
      </c>
      <c r="AL44" s="32" t="str">
        <f t="shared" si="40"/>
        <v/>
      </c>
      <c r="AM44" s="32">
        <f t="shared" si="41"/>
        <v>-1</v>
      </c>
      <c r="AN44" s="32">
        <f t="shared" si="42"/>
        <v>-1</v>
      </c>
      <c r="AO44" s="32" t="str">
        <f t="shared" si="17"/>
        <v>Grey partridge</v>
      </c>
      <c r="AP44" s="32">
        <f t="shared" si="18"/>
        <v>0</v>
      </c>
      <c r="AQ44" s="32">
        <f t="shared" si="19"/>
        <v>0</v>
      </c>
      <c r="AR44" s="32" t="str">
        <f t="shared" si="20"/>
        <v/>
      </c>
      <c r="AS44" s="32">
        <f t="shared" si="21"/>
        <v>2.6700000000000001E-3</v>
      </c>
      <c r="AT44" s="32"/>
      <c r="AU44" s="32" t="str">
        <f t="shared" si="22"/>
        <v>Grey partridge</v>
      </c>
      <c r="AV44" s="32" t="str">
        <f t="shared" si="23"/>
        <v/>
      </c>
      <c r="AW44" s="32" t="str">
        <f t="shared" si="24"/>
        <v/>
      </c>
      <c r="AX44" s="32">
        <f t="shared" si="25"/>
        <v>0</v>
      </c>
      <c r="AY44" s="32">
        <f t="shared" si="26"/>
        <v>-1</v>
      </c>
      <c r="AZ44" s="32"/>
      <c r="BA44" s="32" t="str">
        <f t="shared" si="27"/>
        <v>Grey partridge</v>
      </c>
      <c r="BB44" s="32">
        <f t="shared" si="28"/>
        <v>0</v>
      </c>
      <c r="BC44" s="32">
        <f t="shared" si="29"/>
        <v>0</v>
      </c>
      <c r="BD44" s="32" t="str">
        <f t="shared" si="30"/>
        <v/>
      </c>
      <c r="BE44" s="32">
        <f t="shared" si="31"/>
        <v>-1</v>
      </c>
      <c r="BG44" s="32" t="str">
        <f t="shared" si="32"/>
        <v>Grey partridge</v>
      </c>
      <c r="BH44" s="32" t="str">
        <f t="shared" si="33"/>
        <v/>
      </c>
      <c r="BI44" s="32" t="str">
        <f>IF(Q44=1,TRIM(IF(L44&gt;0,"Denmark: "&amp;IFERROR(LOOKUP(2,1/(Denmark!$C45:$AZ45&lt;&gt;""),Denmark!$C$4:$AZ$4),"")&amp;" ","")&amp;IF(M44&gt;0,"Norway: "&amp;IFERROR(LOOKUP(2,1/(Norway!$C45:$AZ45&lt;&gt;""),Norway!$C$4:$AZ$4),"")&amp;" ","")&amp;IF(N44&gt;0,"Finland: "&amp;IFERROR(LOOKUP(2,1/(Finland!$C45:$AZ45&lt;&gt;""),Finland!$C$4:$AZ$4),"")&amp;" ","")&amp;IF(O44&gt;0,"Sweden: "&amp;IFERROR(LOOKUP(2,1/(Sweden!$C45:$AZ45&lt;&gt;""),Sweden!$C$4:$AZ$4),"")&amp;" ","")),"")</f>
        <v/>
      </c>
      <c r="BJ44" s="32">
        <f t="shared" si="34"/>
        <v>0</v>
      </c>
      <c r="BK44" s="32">
        <f t="shared" si="35"/>
        <v>-1</v>
      </c>
    </row>
    <row r="45" spans="6:63" ht="13.5" customHeight="1">
      <c r="F45" s="32" t="str">
        <f t="shared" si="36"/>
        <v>Norway</v>
      </c>
      <c r="G45" s="32" t="str">
        <f>IF(Norway!N$4="","",Norway!N$4)</f>
        <v/>
      </c>
      <c r="H45" s="32" t="str">
        <f>IF(G45="","",COUNTIF(Norway!N$5:N$311,"&lt;&gt;"))</f>
        <v/>
      </c>
      <c r="I45" s="32" t="str">
        <f>IF(G45="","",SUMPRODUCT(--(Norway!N$5:N$311&lt;&gt;""),--($P$4:$P$310&gt;0),--($P$4:$P$310&lt;3)))</f>
        <v/>
      </c>
      <c r="K45" s="32" t="str">
        <f>Denmark!A46</f>
        <v>Common quail</v>
      </c>
      <c r="L45" s="32">
        <f>Denmark!BA46</f>
        <v>0</v>
      </c>
      <c r="M45" s="32">
        <f>Norway!BA46</f>
        <v>0</v>
      </c>
      <c r="N45" s="32">
        <f>Finland!BA46</f>
        <v>0</v>
      </c>
      <c r="O45" s="32">
        <f>Sweden!BA46</f>
        <v>0</v>
      </c>
      <c r="P45" s="32">
        <f t="shared" si="1"/>
        <v>0</v>
      </c>
      <c r="Q45" s="32">
        <f t="shared" si="2"/>
        <v>0</v>
      </c>
      <c r="S45" s="32" t="str">
        <f t="shared" si="3"/>
        <v>Common quail</v>
      </c>
      <c r="T45" s="32">
        <f t="shared" si="4"/>
        <v>0</v>
      </c>
      <c r="U45" s="32">
        <f t="shared" si="5"/>
        <v>0</v>
      </c>
      <c r="V45" s="32" t="str">
        <f t="shared" si="6"/>
        <v/>
      </c>
      <c r="X45" s="32" t="str">
        <f t="shared" si="7"/>
        <v>Common quail</v>
      </c>
      <c r="Y45" s="32" t="str">
        <f t="shared" si="8"/>
        <v/>
      </c>
      <c r="Z45" s="32" t="str">
        <f>IF(AND(P45&gt;0,P45&lt;3),TRIM(IF(L45&gt;0,"Denmark: "&amp;IFERROR(LOOKUP(2,1/(Denmark!$C46:$AZ46&lt;&gt;""),Denmark!$C$4:$AZ$4),"")&amp;" ","")&amp;IF(M45&gt;0,"Norway: "&amp;IFERROR(LOOKUP(2,1/(Norway!$C46:$AZ46&lt;&gt;""),Norway!$C$4:$AZ$4),"")&amp;" ","")&amp;IF(N45&gt;0,"Finland: "&amp;IFERROR(LOOKUP(2,1/(Finland!$C46:$AZ46&lt;&gt;""),Finland!$C$4:$AZ$4),"")&amp;" ","")&amp;IF(O45&gt;0,"Sweden: "&amp;IFERROR(LOOKUP(2,1/(Sweden!$C46:$AZ46&lt;&gt;""),Sweden!$C$4:$AZ$4),"")&amp;" ","")),"")</f>
        <v/>
      </c>
      <c r="AA45" s="32">
        <f t="shared" si="9"/>
        <v>0</v>
      </c>
      <c r="AC45" s="32"/>
      <c r="AD45" s="32"/>
      <c r="AE45" s="32"/>
      <c r="AF45" s="32"/>
      <c r="AG45" s="32"/>
      <c r="AH45" s="32"/>
      <c r="AI45" s="32" t="str">
        <f t="shared" si="37"/>
        <v>Norway</v>
      </c>
      <c r="AJ45" s="32" t="str">
        <f t="shared" si="38"/>
        <v/>
      </c>
      <c r="AK45" s="32" t="str">
        <f t="shared" si="39"/>
        <v/>
      </c>
      <c r="AL45" s="32" t="str">
        <f t="shared" si="40"/>
        <v/>
      </c>
      <c r="AM45" s="32">
        <f t="shared" si="41"/>
        <v>-1</v>
      </c>
      <c r="AN45" s="32">
        <f t="shared" si="42"/>
        <v>-1</v>
      </c>
      <c r="AO45" s="32" t="str">
        <f t="shared" si="17"/>
        <v>Common quail</v>
      </c>
      <c r="AP45" s="32">
        <f t="shared" si="18"/>
        <v>0</v>
      </c>
      <c r="AQ45" s="32">
        <f t="shared" si="19"/>
        <v>0</v>
      </c>
      <c r="AR45" s="32" t="str">
        <f t="shared" si="20"/>
        <v/>
      </c>
      <c r="AS45" s="32">
        <f t="shared" si="21"/>
        <v>2.66E-3</v>
      </c>
      <c r="AT45" s="32"/>
      <c r="AU45" s="32" t="str">
        <f t="shared" si="22"/>
        <v>Common quail</v>
      </c>
      <c r="AV45" s="32" t="str">
        <f t="shared" si="23"/>
        <v/>
      </c>
      <c r="AW45" s="32" t="str">
        <f t="shared" si="24"/>
        <v/>
      </c>
      <c r="AX45" s="32">
        <f t="shared" si="25"/>
        <v>0</v>
      </c>
      <c r="AY45" s="32">
        <f t="shared" si="26"/>
        <v>-1</v>
      </c>
      <c r="AZ45" s="32"/>
      <c r="BA45" s="32" t="str">
        <f t="shared" si="27"/>
        <v>Common quail</v>
      </c>
      <c r="BB45" s="32">
        <f t="shared" si="28"/>
        <v>0</v>
      </c>
      <c r="BC45" s="32">
        <f t="shared" si="29"/>
        <v>0</v>
      </c>
      <c r="BD45" s="32" t="str">
        <f t="shared" si="30"/>
        <v/>
      </c>
      <c r="BE45" s="32">
        <f t="shared" si="31"/>
        <v>-1</v>
      </c>
      <c r="BG45" s="32" t="str">
        <f t="shared" si="32"/>
        <v>Common quail</v>
      </c>
      <c r="BH45" s="32" t="str">
        <f t="shared" si="33"/>
        <v/>
      </c>
      <c r="BI45" s="32" t="str">
        <f>IF(Q45=1,TRIM(IF(L45&gt;0,"Denmark: "&amp;IFERROR(LOOKUP(2,1/(Denmark!$C46:$AZ46&lt;&gt;""),Denmark!$C$4:$AZ$4),"")&amp;" ","")&amp;IF(M45&gt;0,"Norway: "&amp;IFERROR(LOOKUP(2,1/(Norway!$C46:$AZ46&lt;&gt;""),Norway!$C$4:$AZ$4),"")&amp;" ","")&amp;IF(N45&gt;0,"Finland: "&amp;IFERROR(LOOKUP(2,1/(Finland!$C46:$AZ46&lt;&gt;""),Finland!$C$4:$AZ$4),"")&amp;" ","")&amp;IF(O45&gt;0,"Sweden: "&amp;IFERROR(LOOKUP(2,1/(Sweden!$C46:$AZ46&lt;&gt;""),Sweden!$C$4:$AZ$4),"")&amp;" ","")),"")</f>
        <v/>
      </c>
      <c r="BJ45" s="32">
        <f t="shared" si="34"/>
        <v>0</v>
      </c>
      <c r="BK45" s="32">
        <f t="shared" si="35"/>
        <v>-1</v>
      </c>
    </row>
    <row r="46" spans="6:63" ht="13.5" customHeight="1">
      <c r="F46" s="32" t="str">
        <f t="shared" si="36"/>
        <v>Norway</v>
      </c>
      <c r="G46" s="32" t="str">
        <f>IF(Norway!O$4="","",Norway!O$4)</f>
        <v/>
      </c>
      <c r="H46" s="32" t="str">
        <f>IF(G46="","",COUNTIF(Norway!O$5:O$311,"&lt;&gt;"))</f>
        <v/>
      </c>
      <c r="I46" s="32" t="str">
        <f>IF(G46="","",SUMPRODUCT(--(Norway!O$5:O$311&lt;&gt;""),--($P$4:$P$310&gt;0),--($P$4:$P$310&lt;3)))</f>
        <v/>
      </c>
      <c r="K46" s="32" t="str">
        <f>Denmark!A47</f>
        <v>Common pheasant</v>
      </c>
      <c r="L46" s="32">
        <f>Denmark!BA47</f>
        <v>0</v>
      </c>
      <c r="M46" s="32">
        <f>Norway!BA47</f>
        <v>0</v>
      </c>
      <c r="N46" s="32">
        <f>Finland!BA47</f>
        <v>5</v>
      </c>
      <c r="O46" s="32">
        <f>Sweden!BA47</f>
        <v>6</v>
      </c>
      <c r="P46" s="32">
        <f t="shared" si="1"/>
        <v>11</v>
      </c>
      <c r="Q46" s="32">
        <f t="shared" si="2"/>
        <v>2</v>
      </c>
      <c r="S46" s="32" t="str">
        <f t="shared" si="3"/>
        <v>Common pheasant</v>
      </c>
      <c r="T46" s="32">
        <f t="shared" si="4"/>
        <v>11</v>
      </c>
      <c r="U46" s="32">
        <f t="shared" si="5"/>
        <v>2</v>
      </c>
      <c r="V46" s="32" t="str">
        <f t="shared" si="6"/>
        <v>Finland Sweden</v>
      </c>
      <c r="X46" s="32" t="str">
        <f t="shared" si="7"/>
        <v>Common pheasant</v>
      </c>
      <c r="Y46" s="32" t="str">
        <f t="shared" si="8"/>
        <v/>
      </c>
      <c r="Z46" s="32" t="str">
        <f>IF(AND(P46&gt;0,P46&lt;3),TRIM(IF(L46&gt;0,"Denmark: "&amp;IFERROR(LOOKUP(2,1/(Denmark!$C47:$AZ47&lt;&gt;""),Denmark!$C$4:$AZ$4),"")&amp;" ","")&amp;IF(M46&gt;0,"Norway: "&amp;IFERROR(LOOKUP(2,1/(Norway!$C47:$AZ47&lt;&gt;""),Norway!$C$4:$AZ$4),"")&amp;" ","")&amp;IF(N46&gt;0,"Finland: "&amp;IFERROR(LOOKUP(2,1/(Finland!$C47:$AZ47&lt;&gt;""),Finland!$C$4:$AZ$4),"")&amp;" ","")&amp;IF(O46&gt;0,"Sweden: "&amp;IFERROR(LOOKUP(2,1/(Sweden!$C47:$AZ47&lt;&gt;""),Sweden!$C$4:$AZ$4),"")&amp;" ","")),"")</f>
        <v/>
      </c>
      <c r="AA46" s="32">
        <f t="shared" si="9"/>
        <v>11</v>
      </c>
      <c r="AC46" s="32"/>
      <c r="AD46" s="32"/>
      <c r="AE46" s="32"/>
      <c r="AF46" s="32"/>
      <c r="AG46" s="32"/>
      <c r="AH46" s="32"/>
      <c r="AI46" s="32" t="str">
        <f t="shared" si="37"/>
        <v>Norway</v>
      </c>
      <c r="AJ46" s="32" t="str">
        <f t="shared" si="38"/>
        <v/>
      </c>
      <c r="AK46" s="32" t="str">
        <f t="shared" si="39"/>
        <v/>
      </c>
      <c r="AL46" s="32" t="str">
        <f t="shared" si="40"/>
        <v/>
      </c>
      <c r="AM46" s="32">
        <f t="shared" si="41"/>
        <v>-1</v>
      </c>
      <c r="AN46" s="32">
        <f t="shared" si="42"/>
        <v>-1</v>
      </c>
      <c r="AO46" s="32" t="str">
        <f t="shared" si="17"/>
        <v>Common pheasant</v>
      </c>
      <c r="AP46" s="32">
        <f t="shared" si="18"/>
        <v>11</v>
      </c>
      <c r="AQ46" s="32">
        <f t="shared" si="19"/>
        <v>2</v>
      </c>
      <c r="AR46" s="32" t="str">
        <f t="shared" si="20"/>
        <v>Finland Sweden</v>
      </c>
      <c r="AS46" s="32">
        <f t="shared" si="21"/>
        <v>11.002649999999999</v>
      </c>
      <c r="AT46" s="32"/>
      <c r="AU46" s="32" t="str">
        <f t="shared" si="22"/>
        <v>Common pheasant</v>
      </c>
      <c r="AV46" s="32" t="str">
        <f t="shared" si="23"/>
        <v/>
      </c>
      <c r="AW46" s="32" t="str">
        <f t="shared" si="24"/>
        <v/>
      </c>
      <c r="AX46" s="32">
        <f t="shared" si="25"/>
        <v>11</v>
      </c>
      <c r="AY46" s="32">
        <f t="shared" si="26"/>
        <v>-1</v>
      </c>
      <c r="AZ46" s="32"/>
      <c r="BA46" s="32" t="str">
        <f t="shared" si="27"/>
        <v>Common pheasant</v>
      </c>
      <c r="BB46" s="32">
        <f t="shared" si="28"/>
        <v>11</v>
      </c>
      <c r="BC46" s="32">
        <f t="shared" si="29"/>
        <v>2</v>
      </c>
      <c r="BD46" s="32" t="str">
        <f t="shared" si="30"/>
        <v>Finland Sweden</v>
      </c>
      <c r="BE46" s="32">
        <f t="shared" si="31"/>
        <v>-1</v>
      </c>
      <c r="BG46" s="32" t="str">
        <f t="shared" si="32"/>
        <v>Common pheasant</v>
      </c>
      <c r="BH46" s="32" t="str">
        <f t="shared" si="33"/>
        <v/>
      </c>
      <c r="BI46" s="32" t="str">
        <f>IF(Q46=1,TRIM(IF(L46&gt;0,"Denmark: "&amp;IFERROR(LOOKUP(2,1/(Denmark!$C47:$AZ47&lt;&gt;""),Denmark!$C$4:$AZ$4),"")&amp;" ","")&amp;IF(M46&gt;0,"Norway: "&amp;IFERROR(LOOKUP(2,1/(Norway!$C47:$AZ47&lt;&gt;""),Norway!$C$4:$AZ$4),"")&amp;" ","")&amp;IF(N46&gt;0,"Finland: "&amp;IFERROR(LOOKUP(2,1/(Finland!$C47:$AZ47&lt;&gt;""),Finland!$C$4:$AZ$4),"")&amp;" ","")&amp;IF(O46&gt;0,"Sweden: "&amp;IFERROR(LOOKUP(2,1/(Sweden!$C47:$AZ47&lt;&gt;""),Sweden!$C$4:$AZ$4),"")&amp;" ","")),"")</f>
        <v/>
      </c>
      <c r="BJ46" s="32">
        <f t="shared" si="34"/>
        <v>11</v>
      </c>
      <c r="BK46" s="32">
        <f t="shared" si="35"/>
        <v>-1</v>
      </c>
    </row>
    <row r="47" spans="6:63" ht="13.5" customHeight="1">
      <c r="F47" s="32" t="str">
        <f t="shared" si="36"/>
        <v>Norway</v>
      </c>
      <c r="G47" s="32" t="str">
        <f>IF(Norway!P$4="","",Norway!P$4)</f>
        <v/>
      </c>
      <c r="H47" s="32" t="str">
        <f>IF(G47="","",COUNTIF(Norway!P$5:P$311,"&lt;&gt;"))</f>
        <v/>
      </c>
      <c r="I47" s="32" t="str">
        <f>IF(G47="","",SUMPRODUCT(--(Norway!P$5:P$311&lt;&gt;""),--($P$4:$P$310&gt;0),--($P$4:$P$310&lt;3)))</f>
        <v/>
      </c>
      <c r="K47" s="32" t="str">
        <f>Denmark!A48</f>
        <v>Red-throated loon</v>
      </c>
      <c r="L47" s="32">
        <f>Denmark!BA48</f>
        <v>0</v>
      </c>
      <c r="M47" s="32">
        <f>Norway!BA48</f>
        <v>0</v>
      </c>
      <c r="N47" s="32">
        <f>Finland!BA48</f>
        <v>2</v>
      </c>
      <c r="O47" s="32">
        <f>Sweden!BA48</f>
        <v>4</v>
      </c>
      <c r="P47" s="32">
        <f t="shared" si="1"/>
        <v>6</v>
      </c>
      <c r="Q47" s="32">
        <f t="shared" si="2"/>
        <v>2</v>
      </c>
      <c r="S47" s="32" t="str">
        <f t="shared" si="3"/>
        <v>Red-throated loon</v>
      </c>
      <c r="T47" s="32">
        <f t="shared" si="4"/>
        <v>6</v>
      </c>
      <c r="U47" s="32">
        <f t="shared" si="5"/>
        <v>2</v>
      </c>
      <c r="V47" s="32" t="str">
        <f t="shared" si="6"/>
        <v>Finland Sweden</v>
      </c>
      <c r="X47" s="32" t="str">
        <f t="shared" si="7"/>
        <v>Red-throated loon</v>
      </c>
      <c r="Y47" s="32" t="str">
        <f t="shared" si="8"/>
        <v/>
      </c>
      <c r="Z47" s="32" t="str">
        <f>IF(AND(P47&gt;0,P47&lt;3),TRIM(IF(L47&gt;0,"Denmark: "&amp;IFERROR(LOOKUP(2,1/(Denmark!$C48:$AZ48&lt;&gt;""),Denmark!$C$4:$AZ$4),"")&amp;" ","")&amp;IF(M47&gt;0,"Norway: "&amp;IFERROR(LOOKUP(2,1/(Norway!$C48:$AZ48&lt;&gt;""),Norway!$C$4:$AZ$4),"")&amp;" ","")&amp;IF(N47&gt;0,"Finland: "&amp;IFERROR(LOOKUP(2,1/(Finland!$C48:$AZ48&lt;&gt;""),Finland!$C$4:$AZ$4),"")&amp;" ","")&amp;IF(O47&gt;0,"Sweden: "&amp;IFERROR(LOOKUP(2,1/(Sweden!$C48:$AZ48&lt;&gt;""),Sweden!$C$4:$AZ$4),"")&amp;" ","")),"")</f>
        <v/>
      </c>
      <c r="AA47" s="32">
        <f t="shared" si="9"/>
        <v>6</v>
      </c>
      <c r="AC47" s="32"/>
      <c r="AD47" s="32"/>
      <c r="AE47" s="32"/>
      <c r="AF47" s="32"/>
      <c r="AG47" s="32"/>
      <c r="AH47" s="32"/>
      <c r="AI47" s="32" t="str">
        <f t="shared" si="37"/>
        <v>Norway</v>
      </c>
      <c r="AJ47" s="32" t="str">
        <f t="shared" si="38"/>
        <v/>
      </c>
      <c r="AK47" s="32" t="str">
        <f t="shared" si="39"/>
        <v/>
      </c>
      <c r="AL47" s="32" t="str">
        <f t="shared" si="40"/>
        <v/>
      </c>
      <c r="AM47" s="32">
        <f t="shared" si="41"/>
        <v>-1</v>
      </c>
      <c r="AN47" s="32">
        <f t="shared" si="42"/>
        <v>-1</v>
      </c>
      <c r="AO47" s="32" t="str">
        <f t="shared" si="17"/>
        <v>Red-throated loon</v>
      </c>
      <c r="AP47" s="32">
        <f t="shared" si="18"/>
        <v>6</v>
      </c>
      <c r="AQ47" s="32">
        <f t="shared" si="19"/>
        <v>2</v>
      </c>
      <c r="AR47" s="32" t="str">
        <f t="shared" si="20"/>
        <v>Finland Sweden</v>
      </c>
      <c r="AS47" s="32">
        <f t="shared" si="21"/>
        <v>6.0026400000000004</v>
      </c>
      <c r="AT47" s="32"/>
      <c r="AU47" s="32" t="str">
        <f t="shared" si="22"/>
        <v>Red-throated loon</v>
      </c>
      <c r="AV47" s="32" t="str">
        <f t="shared" si="23"/>
        <v/>
      </c>
      <c r="AW47" s="32" t="str">
        <f t="shared" si="24"/>
        <v/>
      </c>
      <c r="AX47" s="32">
        <f t="shared" si="25"/>
        <v>6</v>
      </c>
      <c r="AY47" s="32">
        <f t="shared" si="26"/>
        <v>-1</v>
      </c>
      <c r="AZ47" s="32"/>
      <c r="BA47" s="32" t="str">
        <f t="shared" si="27"/>
        <v>Red-throated loon</v>
      </c>
      <c r="BB47" s="32">
        <f t="shared" si="28"/>
        <v>6</v>
      </c>
      <c r="BC47" s="32">
        <f t="shared" si="29"/>
        <v>2</v>
      </c>
      <c r="BD47" s="32" t="str">
        <f t="shared" si="30"/>
        <v>Finland Sweden</v>
      </c>
      <c r="BE47" s="32">
        <f t="shared" si="31"/>
        <v>-1</v>
      </c>
      <c r="BG47" s="32" t="str">
        <f t="shared" si="32"/>
        <v>Red-throated loon</v>
      </c>
      <c r="BH47" s="32" t="str">
        <f t="shared" si="33"/>
        <v/>
      </c>
      <c r="BI47" s="32" t="str">
        <f>IF(Q47=1,TRIM(IF(L47&gt;0,"Denmark: "&amp;IFERROR(LOOKUP(2,1/(Denmark!$C48:$AZ48&lt;&gt;""),Denmark!$C$4:$AZ$4),"")&amp;" ","")&amp;IF(M47&gt;0,"Norway: "&amp;IFERROR(LOOKUP(2,1/(Norway!$C48:$AZ48&lt;&gt;""),Norway!$C$4:$AZ$4),"")&amp;" ","")&amp;IF(N47&gt;0,"Finland: "&amp;IFERROR(LOOKUP(2,1/(Finland!$C48:$AZ48&lt;&gt;""),Finland!$C$4:$AZ$4),"")&amp;" ","")&amp;IF(O47&gt;0,"Sweden: "&amp;IFERROR(LOOKUP(2,1/(Sweden!$C48:$AZ48&lt;&gt;""),Sweden!$C$4:$AZ$4),"")&amp;" ","")),"")</f>
        <v/>
      </c>
      <c r="BJ47" s="32">
        <f t="shared" si="34"/>
        <v>6</v>
      </c>
      <c r="BK47" s="32">
        <f t="shared" si="35"/>
        <v>-1</v>
      </c>
    </row>
    <row r="48" spans="6:63" ht="13.5" customHeight="1">
      <c r="F48" s="32" t="str">
        <f t="shared" si="36"/>
        <v>Norway</v>
      </c>
      <c r="G48" s="32" t="str">
        <f>IF(Norway!Q$4="","",Norway!Q$4)</f>
        <v/>
      </c>
      <c r="H48" s="32" t="str">
        <f>IF(G48="","",COUNTIF(Norway!Q$5:Q$311,"&lt;&gt;"))</f>
        <v/>
      </c>
      <c r="I48" s="32" t="str">
        <f>IF(G48="","",SUMPRODUCT(--(Norway!Q$5:Q$311&lt;&gt;""),--($P$4:$P$310&gt;0),--($P$4:$P$310&lt;3)))</f>
        <v/>
      </c>
      <c r="K48" s="32" t="str">
        <f>Denmark!A49</f>
        <v>Black-throated loon</v>
      </c>
      <c r="L48" s="32">
        <f>Denmark!BA49</f>
        <v>0</v>
      </c>
      <c r="M48" s="32">
        <f>Norway!BA49</f>
        <v>0</v>
      </c>
      <c r="N48" s="32">
        <f>Finland!BA49</f>
        <v>10</v>
      </c>
      <c r="O48" s="32">
        <f>Sweden!BA49</f>
        <v>9</v>
      </c>
      <c r="P48" s="32">
        <f t="shared" si="1"/>
        <v>19</v>
      </c>
      <c r="Q48" s="32">
        <f t="shared" si="2"/>
        <v>2</v>
      </c>
      <c r="S48" s="32" t="str">
        <f t="shared" si="3"/>
        <v>Black-throated loon</v>
      </c>
      <c r="T48" s="32">
        <f t="shared" si="4"/>
        <v>19</v>
      </c>
      <c r="U48" s="32">
        <f t="shared" si="5"/>
        <v>2</v>
      </c>
      <c r="V48" s="32" t="str">
        <f t="shared" si="6"/>
        <v>Finland Sweden</v>
      </c>
      <c r="X48" s="32" t="str">
        <f t="shared" si="7"/>
        <v>Black-throated loon</v>
      </c>
      <c r="Y48" s="32" t="str">
        <f t="shared" si="8"/>
        <v/>
      </c>
      <c r="Z48" s="32" t="str">
        <f>IF(AND(P48&gt;0,P48&lt;3),TRIM(IF(L48&gt;0,"Denmark: "&amp;IFERROR(LOOKUP(2,1/(Denmark!$C49:$AZ49&lt;&gt;""),Denmark!$C$4:$AZ$4),"")&amp;" ","")&amp;IF(M48&gt;0,"Norway: "&amp;IFERROR(LOOKUP(2,1/(Norway!$C49:$AZ49&lt;&gt;""),Norway!$C$4:$AZ$4),"")&amp;" ","")&amp;IF(N48&gt;0,"Finland: "&amp;IFERROR(LOOKUP(2,1/(Finland!$C49:$AZ49&lt;&gt;""),Finland!$C$4:$AZ$4),"")&amp;" ","")&amp;IF(O48&gt;0,"Sweden: "&amp;IFERROR(LOOKUP(2,1/(Sweden!$C49:$AZ49&lt;&gt;""),Sweden!$C$4:$AZ$4),"")&amp;" ","")),"")</f>
        <v/>
      </c>
      <c r="AA48" s="32">
        <f t="shared" si="9"/>
        <v>19</v>
      </c>
      <c r="AC48" s="32"/>
      <c r="AD48" s="32"/>
      <c r="AE48" s="32"/>
      <c r="AF48" s="32"/>
      <c r="AG48" s="32"/>
      <c r="AH48" s="32"/>
      <c r="AI48" s="32" t="str">
        <f t="shared" si="37"/>
        <v>Norway</v>
      </c>
      <c r="AJ48" s="32" t="str">
        <f t="shared" si="38"/>
        <v/>
      </c>
      <c r="AK48" s="32" t="str">
        <f t="shared" si="39"/>
        <v/>
      </c>
      <c r="AL48" s="32" t="str">
        <f t="shared" si="40"/>
        <v/>
      </c>
      <c r="AM48" s="32">
        <f t="shared" si="41"/>
        <v>-1</v>
      </c>
      <c r="AN48" s="32">
        <f t="shared" si="42"/>
        <v>-1</v>
      </c>
      <c r="AO48" s="32" t="str">
        <f t="shared" si="17"/>
        <v>Black-throated loon</v>
      </c>
      <c r="AP48" s="32">
        <f t="shared" si="18"/>
        <v>19</v>
      </c>
      <c r="AQ48" s="32">
        <f t="shared" si="19"/>
        <v>2</v>
      </c>
      <c r="AR48" s="32" t="str">
        <f t="shared" si="20"/>
        <v>Finland Sweden</v>
      </c>
      <c r="AS48" s="32">
        <f t="shared" si="21"/>
        <v>19.00263</v>
      </c>
      <c r="AT48" s="32"/>
      <c r="AU48" s="32" t="str">
        <f t="shared" si="22"/>
        <v>Black-throated loon</v>
      </c>
      <c r="AV48" s="32" t="str">
        <f t="shared" si="23"/>
        <v/>
      </c>
      <c r="AW48" s="32" t="str">
        <f t="shared" si="24"/>
        <v/>
      </c>
      <c r="AX48" s="32">
        <f t="shared" si="25"/>
        <v>19</v>
      </c>
      <c r="AY48" s="32">
        <f t="shared" si="26"/>
        <v>-1</v>
      </c>
      <c r="AZ48" s="32"/>
      <c r="BA48" s="32" t="str">
        <f t="shared" si="27"/>
        <v>Black-throated loon</v>
      </c>
      <c r="BB48" s="32">
        <f t="shared" si="28"/>
        <v>19</v>
      </c>
      <c r="BC48" s="32">
        <f t="shared" si="29"/>
        <v>2</v>
      </c>
      <c r="BD48" s="32" t="str">
        <f t="shared" si="30"/>
        <v>Finland Sweden</v>
      </c>
      <c r="BE48" s="32">
        <f t="shared" si="31"/>
        <v>-1</v>
      </c>
      <c r="BG48" s="32" t="str">
        <f t="shared" si="32"/>
        <v>Black-throated loon</v>
      </c>
      <c r="BH48" s="32" t="str">
        <f t="shared" si="33"/>
        <v/>
      </c>
      <c r="BI48" s="32" t="str">
        <f>IF(Q48=1,TRIM(IF(L48&gt;0,"Denmark: "&amp;IFERROR(LOOKUP(2,1/(Denmark!$C49:$AZ49&lt;&gt;""),Denmark!$C$4:$AZ$4),"")&amp;" ","")&amp;IF(M48&gt;0,"Norway: "&amp;IFERROR(LOOKUP(2,1/(Norway!$C49:$AZ49&lt;&gt;""),Norway!$C$4:$AZ$4),"")&amp;" ","")&amp;IF(N48&gt;0,"Finland: "&amp;IFERROR(LOOKUP(2,1/(Finland!$C49:$AZ49&lt;&gt;""),Finland!$C$4:$AZ$4),"")&amp;" ","")&amp;IF(O48&gt;0,"Sweden: "&amp;IFERROR(LOOKUP(2,1/(Sweden!$C49:$AZ49&lt;&gt;""),Sweden!$C$4:$AZ$4),"")&amp;" ","")),"")</f>
        <v/>
      </c>
      <c r="BJ48" s="32">
        <f t="shared" si="34"/>
        <v>19</v>
      </c>
      <c r="BK48" s="32">
        <f t="shared" si="35"/>
        <v>-1</v>
      </c>
    </row>
    <row r="49" spans="6:63" ht="13.5" customHeight="1">
      <c r="F49" s="32" t="str">
        <f t="shared" si="36"/>
        <v>Norway</v>
      </c>
      <c r="G49" s="32" t="str">
        <f>IF(Norway!R$4="","",Norway!R$4)</f>
        <v/>
      </c>
      <c r="H49" s="32" t="str">
        <f>IF(G49="","",COUNTIF(Norway!R$5:R$311,"&lt;&gt;"))</f>
        <v/>
      </c>
      <c r="I49" s="32" t="str">
        <f>IF(G49="","",SUMPRODUCT(--(Norway!R$5:R$311&lt;&gt;""),--($P$4:$P$310&gt;0),--($P$4:$P$310&lt;3)))</f>
        <v/>
      </c>
      <c r="K49" s="32" t="str">
        <f>Denmark!A50</f>
        <v>Common loon</v>
      </c>
      <c r="L49" s="32">
        <f>Denmark!BA50</f>
        <v>0</v>
      </c>
      <c r="M49" s="32">
        <f>Norway!BA50</f>
        <v>0</v>
      </c>
      <c r="N49" s="32">
        <f>Finland!BA50</f>
        <v>0</v>
      </c>
      <c r="O49" s="32">
        <f>Sweden!BA50</f>
        <v>0</v>
      </c>
      <c r="P49" s="32">
        <f t="shared" si="1"/>
        <v>0</v>
      </c>
      <c r="Q49" s="32">
        <f t="shared" si="2"/>
        <v>0</v>
      </c>
      <c r="S49" s="32" t="str">
        <f t="shared" si="3"/>
        <v>Common loon</v>
      </c>
      <c r="T49" s="32">
        <f t="shared" si="4"/>
        <v>0</v>
      </c>
      <c r="U49" s="32">
        <f t="shared" si="5"/>
        <v>0</v>
      </c>
      <c r="V49" s="32" t="str">
        <f t="shared" si="6"/>
        <v/>
      </c>
      <c r="X49" s="32" t="str">
        <f t="shared" si="7"/>
        <v>Common loon</v>
      </c>
      <c r="Y49" s="32" t="str">
        <f t="shared" si="8"/>
        <v/>
      </c>
      <c r="Z49" s="32" t="str">
        <f>IF(AND(P49&gt;0,P49&lt;3),TRIM(IF(L49&gt;0,"Denmark: "&amp;IFERROR(LOOKUP(2,1/(Denmark!$C50:$AZ50&lt;&gt;""),Denmark!$C$4:$AZ$4),"")&amp;" ","")&amp;IF(M49&gt;0,"Norway: "&amp;IFERROR(LOOKUP(2,1/(Norway!$C50:$AZ50&lt;&gt;""),Norway!$C$4:$AZ$4),"")&amp;" ","")&amp;IF(N49&gt;0,"Finland: "&amp;IFERROR(LOOKUP(2,1/(Finland!$C50:$AZ50&lt;&gt;""),Finland!$C$4:$AZ$4),"")&amp;" ","")&amp;IF(O49&gt;0,"Sweden: "&amp;IFERROR(LOOKUP(2,1/(Sweden!$C50:$AZ50&lt;&gt;""),Sweden!$C$4:$AZ$4),"")&amp;" ","")),"")</f>
        <v/>
      </c>
      <c r="AA49" s="32">
        <f t="shared" si="9"/>
        <v>0</v>
      </c>
      <c r="AC49" s="32"/>
      <c r="AD49" s="32"/>
      <c r="AE49" s="32"/>
      <c r="AF49" s="32"/>
      <c r="AG49" s="32"/>
      <c r="AH49" s="32"/>
      <c r="AI49" s="32" t="str">
        <f t="shared" si="37"/>
        <v>Norway</v>
      </c>
      <c r="AJ49" s="32" t="str">
        <f t="shared" si="38"/>
        <v/>
      </c>
      <c r="AK49" s="32" t="str">
        <f t="shared" si="39"/>
        <v/>
      </c>
      <c r="AL49" s="32" t="str">
        <f t="shared" si="40"/>
        <v/>
      </c>
      <c r="AM49" s="32">
        <f t="shared" si="41"/>
        <v>-1</v>
      </c>
      <c r="AN49" s="32">
        <f t="shared" si="42"/>
        <v>-1</v>
      </c>
      <c r="AO49" s="32" t="str">
        <f t="shared" si="17"/>
        <v>Common loon</v>
      </c>
      <c r="AP49" s="32">
        <f t="shared" si="18"/>
        <v>0</v>
      </c>
      <c r="AQ49" s="32">
        <f t="shared" si="19"/>
        <v>0</v>
      </c>
      <c r="AR49" s="32" t="str">
        <f t="shared" si="20"/>
        <v/>
      </c>
      <c r="AS49" s="32">
        <f t="shared" si="21"/>
        <v>2.6199999999999999E-3</v>
      </c>
      <c r="AT49" s="32"/>
      <c r="AU49" s="32" t="str">
        <f t="shared" si="22"/>
        <v>Common loon</v>
      </c>
      <c r="AV49" s="32" t="str">
        <f t="shared" si="23"/>
        <v/>
      </c>
      <c r="AW49" s="32" t="str">
        <f t="shared" si="24"/>
        <v/>
      </c>
      <c r="AX49" s="32">
        <f t="shared" si="25"/>
        <v>0</v>
      </c>
      <c r="AY49" s="32">
        <f t="shared" si="26"/>
        <v>-1</v>
      </c>
      <c r="AZ49" s="32"/>
      <c r="BA49" s="32" t="str">
        <f t="shared" si="27"/>
        <v>Common loon</v>
      </c>
      <c r="BB49" s="32">
        <f t="shared" si="28"/>
        <v>0</v>
      </c>
      <c r="BC49" s="32">
        <f t="shared" si="29"/>
        <v>0</v>
      </c>
      <c r="BD49" s="32" t="str">
        <f t="shared" si="30"/>
        <v/>
      </c>
      <c r="BE49" s="32">
        <f t="shared" si="31"/>
        <v>-1</v>
      </c>
      <c r="BG49" s="32" t="str">
        <f t="shared" si="32"/>
        <v>Common loon</v>
      </c>
      <c r="BH49" s="32" t="str">
        <f t="shared" si="33"/>
        <v/>
      </c>
      <c r="BI49" s="32" t="str">
        <f>IF(Q49=1,TRIM(IF(L49&gt;0,"Denmark: "&amp;IFERROR(LOOKUP(2,1/(Denmark!$C50:$AZ50&lt;&gt;""),Denmark!$C$4:$AZ$4),"")&amp;" ","")&amp;IF(M49&gt;0,"Norway: "&amp;IFERROR(LOOKUP(2,1/(Norway!$C50:$AZ50&lt;&gt;""),Norway!$C$4:$AZ$4),"")&amp;" ","")&amp;IF(N49&gt;0,"Finland: "&amp;IFERROR(LOOKUP(2,1/(Finland!$C50:$AZ50&lt;&gt;""),Finland!$C$4:$AZ$4),"")&amp;" ","")&amp;IF(O49&gt;0,"Sweden: "&amp;IFERROR(LOOKUP(2,1/(Sweden!$C50:$AZ50&lt;&gt;""),Sweden!$C$4:$AZ$4),"")&amp;" ","")),"")</f>
        <v/>
      </c>
      <c r="BJ49" s="32">
        <f t="shared" si="34"/>
        <v>0</v>
      </c>
      <c r="BK49" s="32">
        <f t="shared" si="35"/>
        <v>-1</v>
      </c>
    </row>
    <row r="50" spans="6:63" ht="13.5" customHeight="1">
      <c r="F50" s="32" t="str">
        <f t="shared" si="36"/>
        <v>Norway</v>
      </c>
      <c r="G50" s="32" t="str">
        <f>IF(Norway!S$4="","",Norway!S$4)</f>
        <v/>
      </c>
      <c r="H50" s="32" t="str">
        <f>IF(G50="","",COUNTIF(Norway!S$5:S$311,"&lt;&gt;"))</f>
        <v/>
      </c>
      <c r="I50" s="32" t="str">
        <f>IF(G50="","",SUMPRODUCT(--(Norway!S$5:S$311&lt;&gt;""),--($P$4:$P$310&gt;0),--($P$4:$P$310&lt;3)))</f>
        <v/>
      </c>
      <c r="K50" s="32" t="str">
        <f>Denmark!A51</f>
        <v>Yellow-billed loon</v>
      </c>
      <c r="L50" s="32">
        <f>Denmark!BA51</f>
        <v>0</v>
      </c>
      <c r="M50" s="32">
        <f>Norway!BA51</f>
        <v>0</v>
      </c>
      <c r="N50" s="32">
        <f>Finland!BA51</f>
        <v>0</v>
      </c>
      <c r="O50" s="32">
        <f>Sweden!BA51</f>
        <v>0</v>
      </c>
      <c r="P50" s="32">
        <f t="shared" si="1"/>
        <v>0</v>
      </c>
      <c r="Q50" s="32">
        <f t="shared" si="2"/>
        <v>0</v>
      </c>
      <c r="S50" s="32" t="str">
        <f t="shared" si="3"/>
        <v>Yellow-billed loon</v>
      </c>
      <c r="T50" s="32">
        <f t="shared" si="4"/>
        <v>0</v>
      </c>
      <c r="U50" s="32">
        <f t="shared" si="5"/>
        <v>0</v>
      </c>
      <c r="V50" s="32" t="str">
        <f t="shared" si="6"/>
        <v/>
      </c>
      <c r="X50" s="32" t="str">
        <f t="shared" si="7"/>
        <v>Yellow-billed loon</v>
      </c>
      <c r="Y50" s="32" t="str">
        <f t="shared" si="8"/>
        <v/>
      </c>
      <c r="Z50" s="32" t="str">
        <f>IF(AND(P50&gt;0,P50&lt;3),TRIM(IF(L50&gt;0,"Denmark: "&amp;IFERROR(LOOKUP(2,1/(Denmark!$C51:$AZ51&lt;&gt;""),Denmark!$C$4:$AZ$4),"")&amp;" ","")&amp;IF(M50&gt;0,"Norway: "&amp;IFERROR(LOOKUP(2,1/(Norway!$C51:$AZ51&lt;&gt;""),Norway!$C$4:$AZ$4),"")&amp;" ","")&amp;IF(N50&gt;0,"Finland: "&amp;IFERROR(LOOKUP(2,1/(Finland!$C51:$AZ51&lt;&gt;""),Finland!$C$4:$AZ$4),"")&amp;" ","")&amp;IF(O50&gt;0,"Sweden: "&amp;IFERROR(LOOKUP(2,1/(Sweden!$C51:$AZ51&lt;&gt;""),Sweden!$C$4:$AZ$4),"")&amp;" ","")),"")</f>
        <v/>
      </c>
      <c r="AA50" s="32">
        <f t="shared" si="9"/>
        <v>0</v>
      </c>
      <c r="AC50" s="32"/>
      <c r="AD50" s="32"/>
      <c r="AE50" s="32"/>
      <c r="AF50" s="32"/>
      <c r="AG50" s="32"/>
      <c r="AH50" s="32"/>
      <c r="AI50" s="32" t="str">
        <f t="shared" si="37"/>
        <v>Norway</v>
      </c>
      <c r="AJ50" s="32" t="str">
        <f t="shared" si="38"/>
        <v/>
      </c>
      <c r="AK50" s="32" t="str">
        <f t="shared" si="39"/>
        <v/>
      </c>
      <c r="AL50" s="32" t="str">
        <f t="shared" si="40"/>
        <v/>
      </c>
      <c r="AM50" s="32">
        <f t="shared" si="41"/>
        <v>-1</v>
      </c>
      <c r="AN50" s="32">
        <f t="shared" si="42"/>
        <v>-1</v>
      </c>
      <c r="AO50" s="32" t="str">
        <f t="shared" si="17"/>
        <v>Yellow-billed loon</v>
      </c>
      <c r="AP50" s="32">
        <f t="shared" si="18"/>
        <v>0</v>
      </c>
      <c r="AQ50" s="32">
        <f t="shared" si="19"/>
        <v>0</v>
      </c>
      <c r="AR50" s="32" t="str">
        <f t="shared" si="20"/>
        <v/>
      </c>
      <c r="AS50" s="32">
        <f t="shared" si="21"/>
        <v>2.6099999999999999E-3</v>
      </c>
      <c r="AT50" s="32"/>
      <c r="AU50" s="32" t="str">
        <f t="shared" si="22"/>
        <v>Yellow-billed loon</v>
      </c>
      <c r="AV50" s="32" t="str">
        <f t="shared" si="23"/>
        <v/>
      </c>
      <c r="AW50" s="32" t="str">
        <f t="shared" si="24"/>
        <v/>
      </c>
      <c r="AX50" s="32">
        <f t="shared" si="25"/>
        <v>0</v>
      </c>
      <c r="AY50" s="32">
        <f t="shared" si="26"/>
        <v>-1</v>
      </c>
      <c r="AZ50" s="32"/>
      <c r="BA50" s="32" t="str">
        <f t="shared" si="27"/>
        <v>Yellow-billed loon</v>
      </c>
      <c r="BB50" s="32">
        <f t="shared" si="28"/>
        <v>0</v>
      </c>
      <c r="BC50" s="32">
        <f t="shared" si="29"/>
        <v>0</v>
      </c>
      <c r="BD50" s="32" t="str">
        <f t="shared" si="30"/>
        <v/>
      </c>
      <c r="BE50" s="32">
        <f t="shared" si="31"/>
        <v>-1</v>
      </c>
      <c r="BG50" s="32" t="str">
        <f t="shared" si="32"/>
        <v>Yellow-billed loon</v>
      </c>
      <c r="BH50" s="32" t="str">
        <f t="shared" si="33"/>
        <v/>
      </c>
      <c r="BI50" s="32" t="str">
        <f>IF(Q50=1,TRIM(IF(L50&gt;0,"Denmark: "&amp;IFERROR(LOOKUP(2,1/(Denmark!$C51:$AZ51&lt;&gt;""),Denmark!$C$4:$AZ$4),"")&amp;" ","")&amp;IF(M50&gt;0,"Norway: "&amp;IFERROR(LOOKUP(2,1/(Norway!$C51:$AZ51&lt;&gt;""),Norway!$C$4:$AZ$4),"")&amp;" ","")&amp;IF(N50&gt;0,"Finland: "&amp;IFERROR(LOOKUP(2,1/(Finland!$C51:$AZ51&lt;&gt;""),Finland!$C$4:$AZ$4),"")&amp;" ","")&amp;IF(O50&gt;0,"Sweden: "&amp;IFERROR(LOOKUP(2,1/(Sweden!$C51:$AZ51&lt;&gt;""),Sweden!$C$4:$AZ$4),"")&amp;" ","")),"")</f>
        <v/>
      </c>
      <c r="BJ50" s="32">
        <f t="shared" si="34"/>
        <v>0</v>
      </c>
      <c r="BK50" s="32">
        <f t="shared" si="35"/>
        <v>-1</v>
      </c>
    </row>
    <row r="51" spans="6:63" ht="13.5" customHeight="1">
      <c r="F51" s="32" t="str">
        <f t="shared" si="36"/>
        <v>Norway</v>
      </c>
      <c r="G51" s="32" t="str">
        <f>IF(Norway!T$4="","",Norway!T$4)</f>
        <v/>
      </c>
      <c r="H51" s="32" t="str">
        <f>IF(G51="","",COUNTIF(Norway!T$5:T$311,"&lt;&gt;"))</f>
        <v/>
      </c>
      <c r="I51" s="32" t="str">
        <f>IF(G51="","",SUMPRODUCT(--(Norway!T$5:T$311&lt;&gt;""),--($P$4:$P$310&gt;0),--($P$4:$P$310&lt;3)))</f>
        <v/>
      </c>
      <c r="K51" s="32" t="str">
        <f>Denmark!A52</f>
        <v>Little grebe</v>
      </c>
      <c r="L51" s="32">
        <f>Denmark!BA52</f>
        <v>0</v>
      </c>
      <c r="M51" s="32">
        <f>Norway!BA52</f>
        <v>0</v>
      </c>
      <c r="N51" s="32">
        <f>Finland!BA52</f>
        <v>1</v>
      </c>
      <c r="O51" s="32">
        <f>Sweden!BA52</f>
        <v>5</v>
      </c>
      <c r="P51" s="32">
        <f t="shared" si="1"/>
        <v>6</v>
      </c>
      <c r="Q51" s="32">
        <f t="shared" si="2"/>
        <v>2</v>
      </c>
      <c r="S51" s="32" t="str">
        <f t="shared" si="3"/>
        <v>Little grebe</v>
      </c>
      <c r="T51" s="32">
        <f t="shared" si="4"/>
        <v>6</v>
      </c>
      <c r="U51" s="32">
        <f t="shared" si="5"/>
        <v>2</v>
      </c>
      <c r="V51" s="32" t="str">
        <f t="shared" si="6"/>
        <v>Finland Sweden</v>
      </c>
      <c r="X51" s="32" t="str">
        <f t="shared" si="7"/>
        <v>Little grebe</v>
      </c>
      <c r="Y51" s="32" t="str">
        <f t="shared" si="8"/>
        <v/>
      </c>
      <c r="Z51" s="32" t="str">
        <f>IF(AND(P51&gt;0,P51&lt;3),TRIM(IF(L51&gt;0,"Denmark: "&amp;IFERROR(LOOKUP(2,1/(Denmark!$C52:$AZ52&lt;&gt;""),Denmark!$C$4:$AZ$4),"")&amp;" ","")&amp;IF(M51&gt;0,"Norway: "&amp;IFERROR(LOOKUP(2,1/(Norway!$C52:$AZ52&lt;&gt;""),Norway!$C$4:$AZ$4),"")&amp;" ","")&amp;IF(N51&gt;0,"Finland: "&amp;IFERROR(LOOKUP(2,1/(Finland!$C52:$AZ52&lt;&gt;""),Finland!$C$4:$AZ$4),"")&amp;" ","")&amp;IF(O51&gt;0,"Sweden: "&amp;IFERROR(LOOKUP(2,1/(Sweden!$C52:$AZ52&lt;&gt;""),Sweden!$C$4:$AZ$4),"")&amp;" ","")),"")</f>
        <v/>
      </c>
      <c r="AA51" s="32">
        <f t="shared" si="9"/>
        <v>6</v>
      </c>
      <c r="AC51" s="32"/>
      <c r="AD51" s="32"/>
      <c r="AE51" s="32"/>
      <c r="AF51" s="32"/>
      <c r="AG51" s="32"/>
      <c r="AH51" s="32"/>
      <c r="AI51" s="32" t="str">
        <f t="shared" si="37"/>
        <v>Norway</v>
      </c>
      <c r="AJ51" s="32" t="str">
        <f t="shared" si="38"/>
        <v/>
      </c>
      <c r="AK51" s="32" t="str">
        <f t="shared" si="39"/>
        <v/>
      </c>
      <c r="AL51" s="32" t="str">
        <f t="shared" si="40"/>
        <v/>
      </c>
      <c r="AM51" s="32">
        <f t="shared" si="41"/>
        <v>-1</v>
      </c>
      <c r="AN51" s="32">
        <f t="shared" si="42"/>
        <v>-1</v>
      </c>
      <c r="AO51" s="32" t="str">
        <f t="shared" si="17"/>
        <v>Little grebe</v>
      </c>
      <c r="AP51" s="32">
        <f t="shared" si="18"/>
        <v>6</v>
      </c>
      <c r="AQ51" s="32">
        <f t="shared" si="19"/>
        <v>2</v>
      </c>
      <c r="AR51" s="32" t="str">
        <f t="shared" si="20"/>
        <v>Finland Sweden</v>
      </c>
      <c r="AS51" s="32">
        <f t="shared" si="21"/>
        <v>6.0026000000000002</v>
      </c>
      <c r="AT51" s="32"/>
      <c r="AU51" s="32" t="str">
        <f t="shared" si="22"/>
        <v>Little grebe</v>
      </c>
      <c r="AV51" s="32" t="str">
        <f t="shared" si="23"/>
        <v/>
      </c>
      <c r="AW51" s="32" t="str">
        <f t="shared" si="24"/>
        <v/>
      </c>
      <c r="AX51" s="32">
        <f t="shared" si="25"/>
        <v>6</v>
      </c>
      <c r="AY51" s="32">
        <f t="shared" si="26"/>
        <v>-1</v>
      </c>
      <c r="AZ51" s="32"/>
      <c r="BA51" s="32" t="str">
        <f t="shared" si="27"/>
        <v>Little grebe</v>
      </c>
      <c r="BB51" s="32">
        <f t="shared" si="28"/>
        <v>6</v>
      </c>
      <c r="BC51" s="32">
        <f t="shared" si="29"/>
        <v>2</v>
      </c>
      <c r="BD51" s="32" t="str">
        <f t="shared" si="30"/>
        <v>Finland Sweden</v>
      </c>
      <c r="BE51" s="32">
        <f t="shared" si="31"/>
        <v>-1</v>
      </c>
      <c r="BG51" s="32" t="str">
        <f t="shared" si="32"/>
        <v>Little grebe</v>
      </c>
      <c r="BH51" s="32" t="str">
        <f t="shared" si="33"/>
        <v/>
      </c>
      <c r="BI51" s="32" t="str">
        <f>IF(Q51=1,TRIM(IF(L51&gt;0,"Denmark: "&amp;IFERROR(LOOKUP(2,1/(Denmark!$C52:$AZ52&lt;&gt;""),Denmark!$C$4:$AZ$4),"")&amp;" ","")&amp;IF(M51&gt;0,"Norway: "&amp;IFERROR(LOOKUP(2,1/(Norway!$C52:$AZ52&lt;&gt;""),Norway!$C$4:$AZ$4),"")&amp;" ","")&amp;IF(N51&gt;0,"Finland: "&amp;IFERROR(LOOKUP(2,1/(Finland!$C52:$AZ52&lt;&gt;""),Finland!$C$4:$AZ$4),"")&amp;" ","")&amp;IF(O51&gt;0,"Sweden: "&amp;IFERROR(LOOKUP(2,1/(Sweden!$C52:$AZ52&lt;&gt;""),Sweden!$C$4:$AZ$4),"")&amp;" ","")),"")</f>
        <v/>
      </c>
      <c r="BJ51" s="32">
        <f t="shared" si="34"/>
        <v>6</v>
      </c>
      <c r="BK51" s="32">
        <f t="shared" si="35"/>
        <v>-1</v>
      </c>
    </row>
    <row r="52" spans="6:63" ht="13.5" customHeight="1">
      <c r="F52" s="32" t="str">
        <f t="shared" si="36"/>
        <v>Norway</v>
      </c>
      <c r="G52" s="32" t="str">
        <f>IF(Norway!U$4="","",Norway!U$4)</f>
        <v/>
      </c>
      <c r="H52" s="32" t="str">
        <f>IF(G52="","",COUNTIF(Norway!U$5:U$311,"&lt;&gt;"))</f>
        <v/>
      </c>
      <c r="I52" s="32" t="str">
        <f>IF(G52="","",SUMPRODUCT(--(Norway!U$5:U$311&lt;&gt;""),--($P$4:$P$310&gt;0),--($P$4:$P$310&lt;3)))</f>
        <v/>
      </c>
      <c r="K52" s="32" t="str">
        <f>Denmark!A53</f>
        <v>Great crested grebe</v>
      </c>
      <c r="L52" s="32">
        <f>Denmark!BA53</f>
        <v>0</v>
      </c>
      <c r="M52" s="32">
        <f>Norway!BA53</f>
        <v>0</v>
      </c>
      <c r="N52" s="32">
        <f>Finland!BA53</f>
        <v>16</v>
      </c>
      <c r="O52" s="32">
        <f>Sweden!BA53</f>
        <v>5</v>
      </c>
      <c r="P52" s="32">
        <f t="shared" si="1"/>
        <v>21</v>
      </c>
      <c r="Q52" s="32">
        <f t="shared" si="2"/>
        <v>2</v>
      </c>
      <c r="S52" s="32" t="str">
        <f t="shared" si="3"/>
        <v>Great crested grebe</v>
      </c>
      <c r="T52" s="32">
        <f t="shared" si="4"/>
        <v>21</v>
      </c>
      <c r="U52" s="32">
        <f t="shared" si="5"/>
        <v>2</v>
      </c>
      <c r="V52" s="32" t="str">
        <f t="shared" si="6"/>
        <v>Finland Sweden</v>
      </c>
      <c r="X52" s="32" t="str">
        <f t="shared" si="7"/>
        <v>Great crested grebe</v>
      </c>
      <c r="Y52" s="32" t="str">
        <f t="shared" si="8"/>
        <v/>
      </c>
      <c r="Z52" s="32" t="str">
        <f>IF(AND(P52&gt;0,P52&lt;3),TRIM(IF(L52&gt;0,"Denmark: "&amp;IFERROR(LOOKUP(2,1/(Denmark!$C53:$AZ53&lt;&gt;""),Denmark!$C$4:$AZ$4),"")&amp;" ","")&amp;IF(M52&gt;0,"Norway: "&amp;IFERROR(LOOKUP(2,1/(Norway!$C53:$AZ53&lt;&gt;""),Norway!$C$4:$AZ$4),"")&amp;" ","")&amp;IF(N52&gt;0,"Finland: "&amp;IFERROR(LOOKUP(2,1/(Finland!$C53:$AZ53&lt;&gt;""),Finland!$C$4:$AZ$4),"")&amp;" ","")&amp;IF(O52&gt;0,"Sweden: "&amp;IFERROR(LOOKUP(2,1/(Sweden!$C53:$AZ53&lt;&gt;""),Sweden!$C$4:$AZ$4),"")&amp;" ","")),"")</f>
        <v/>
      </c>
      <c r="AA52" s="32">
        <f t="shared" si="9"/>
        <v>21</v>
      </c>
      <c r="AC52" s="32"/>
      <c r="AD52" s="32"/>
      <c r="AE52" s="32"/>
      <c r="AF52" s="32"/>
      <c r="AG52" s="32"/>
      <c r="AH52" s="32"/>
      <c r="AI52" s="32" t="str">
        <f t="shared" si="37"/>
        <v>Norway</v>
      </c>
      <c r="AJ52" s="32" t="str">
        <f t="shared" si="38"/>
        <v/>
      </c>
      <c r="AK52" s="32" t="str">
        <f t="shared" si="39"/>
        <v/>
      </c>
      <c r="AL52" s="32" t="str">
        <f t="shared" si="40"/>
        <v/>
      </c>
      <c r="AM52" s="32">
        <f t="shared" si="41"/>
        <v>-1</v>
      </c>
      <c r="AN52" s="32">
        <f t="shared" si="42"/>
        <v>-1</v>
      </c>
      <c r="AO52" s="32" t="str">
        <f t="shared" si="17"/>
        <v>Great crested grebe</v>
      </c>
      <c r="AP52" s="32">
        <f t="shared" si="18"/>
        <v>21</v>
      </c>
      <c r="AQ52" s="32">
        <f t="shared" si="19"/>
        <v>2</v>
      </c>
      <c r="AR52" s="32" t="str">
        <f t="shared" si="20"/>
        <v>Finland Sweden</v>
      </c>
      <c r="AS52" s="32">
        <f t="shared" si="21"/>
        <v>21.002590000000001</v>
      </c>
      <c r="AT52" s="32"/>
      <c r="AU52" s="32" t="str">
        <f t="shared" si="22"/>
        <v>Great crested grebe</v>
      </c>
      <c r="AV52" s="32" t="str">
        <f t="shared" si="23"/>
        <v/>
      </c>
      <c r="AW52" s="32" t="str">
        <f t="shared" si="24"/>
        <v/>
      </c>
      <c r="AX52" s="32">
        <f t="shared" si="25"/>
        <v>21</v>
      </c>
      <c r="AY52" s="32">
        <f t="shared" si="26"/>
        <v>-1</v>
      </c>
      <c r="AZ52" s="32"/>
      <c r="BA52" s="32" t="str">
        <f t="shared" si="27"/>
        <v>Great crested grebe</v>
      </c>
      <c r="BB52" s="32">
        <f t="shared" si="28"/>
        <v>21</v>
      </c>
      <c r="BC52" s="32">
        <f t="shared" si="29"/>
        <v>2</v>
      </c>
      <c r="BD52" s="32" t="str">
        <f t="shared" si="30"/>
        <v>Finland Sweden</v>
      </c>
      <c r="BE52" s="32">
        <f t="shared" si="31"/>
        <v>-1</v>
      </c>
      <c r="BG52" s="32" t="str">
        <f t="shared" si="32"/>
        <v>Great crested grebe</v>
      </c>
      <c r="BH52" s="32" t="str">
        <f t="shared" si="33"/>
        <v/>
      </c>
      <c r="BI52" s="32" t="str">
        <f>IF(Q52=1,TRIM(IF(L52&gt;0,"Denmark: "&amp;IFERROR(LOOKUP(2,1/(Denmark!$C53:$AZ53&lt;&gt;""),Denmark!$C$4:$AZ$4),"")&amp;" ","")&amp;IF(M52&gt;0,"Norway: "&amp;IFERROR(LOOKUP(2,1/(Norway!$C53:$AZ53&lt;&gt;""),Norway!$C$4:$AZ$4),"")&amp;" ","")&amp;IF(N52&gt;0,"Finland: "&amp;IFERROR(LOOKUP(2,1/(Finland!$C53:$AZ53&lt;&gt;""),Finland!$C$4:$AZ$4),"")&amp;" ","")&amp;IF(O52&gt;0,"Sweden: "&amp;IFERROR(LOOKUP(2,1/(Sweden!$C53:$AZ53&lt;&gt;""),Sweden!$C$4:$AZ$4),"")&amp;" ","")),"")</f>
        <v/>
      </c>
      <c r="BJ52" s="32">
        <f t="shared" si="34"/>
        <v>21</v>
      </c>
      <c r="BK52" s="32">
        <f t="shared" si="35"/>
        <v>-1</v>
      </c>
    </row>
    <row r="53" spans="6:63" ht="13.5" customHeight="1">
      <c r="F53" s="32" t="str">
        <f t="shared" si="36"/>
        <v>Norway</v>
      </c>
      <c r="G53" s="32" t="str">
        <f>IF(Norway!V$4="","",Norway!V$4)</f>
        <v/>
      </c>
      <c r="H53" s="32" t="str">
        <f>IF(G53="","",COUNTIF(Norway!V$5:V$311,"&lt;&gt;"))</f>
        <v/>
      </c>
      <c r="I53" s="32" t="str">
        <f>IF(G53="","",SUMPRODUCT(--(Norway!V$5:V$311&lt;&gt;""),--($P$4:$P$310&gt;0),--($P$4:$P$310&lt;3)))</f>
        <v/>
      </c>
      <c r="K53" s="32" t="str">
        <f>Denmark!A54</f>
        <v>Red-necked grebe</v>
      </c>
      <c r="L53" s="32">
        <f>Denmark!BA54</f>
        <v>0</v>
      </c>
      <c r="M53" s="32">
        <f>Norway!BA54</f>
        <v>0</v>
      </c>
      <c r="N53" s="32">
        <f>Finland!BA54</f>
        <v>0</v>
      </c>
      <c r="O53" s="32">
        <f>Sweden!BA54</f>
        <v>2</v>
      </c>
      <c r="P53" s="32">
        <f t="shared" si="1"/>
        <v>2</v>
      </c>
      <c r="Q53" s="32">
        <f t="shared" si="2"/>
        <v>1</v>
      </c>
      <c r="S53" s="32" t="str">
        <f t="shared" si="3"/>
        <v>Red-necked grebe</v>
      </c>
      <c r="T53" s="32">
        <f t="shared" si="4"/>
        <v>2</v>
      </c>
      <c r="U53" s="32">
        <f t="shared" si="5"/>
        <v>1</v>
      </c>
      <c r="V53" s="32" t="str">
        <f t="shared" si="6"/>
        <v>Sweden</v>
      </c>
      <c r="X53" s="32" t="str">
        <f t="shared" si="7"/>
        <v>Red-necked grebe</v>
      </c>
      <c r="Y53" s="32" t="str">
        <f t="shared" si="8"/>
        <v>Sweden</v>
      </c>
      <c r="Z53" s="32" t="str">
        <f>IF(AND(P53&gt;0,P53&lt;3),TRIM(IF(L53&gt;0,"Denmark: "&amp;IFERROR(LOOKUP(2,1/(Denmark!$C54:$AZ54&lt;&gt;""),Denmark!$C$4:$AZ$4),"")&amp;" ","")&amp;IF(M53&gt;0,"Norway: "&amp;IFERROR(LOOKUP(2,1/(Norway!$C54:$AZ54&lt;&gt;""),Norway!$C$4:$AZ$4),"")&amp;" ","")&amp;IF(N53&gt;0,"Finland: "&amp;IFERROR(LOOKUP(2,1/(Finland!$C54:$AZ54&lt;&gt;""),Finland!$C$4:$AZ$4),"")&amp;" ","")&amp;IF(O53&gt;0,"Sweden: "&amp;IFERROR(LOOKUP(2,1/(Sweden!$C54:$AZ54&lt;&gt;""),Sweden!$C$4:$AZ$4),"")&amp;" ","")),"")</f>
        <v>Sweden: Arild Norberg</v>
      </c>
      <c r="AA53" s="32">
        <f t="shared" si="9"/>
        <v>2</v>
      </c>
      <c r="AC53" s="32"/>
      <c r="AD53" s="32"/>
      <c r="AE53" s="32"/>
      <c r="AF53" s="32"/>
      <c r="AG53" s="32"/>
      <c r="AH53" s="32"/>
      <c r="AI53" s="32" t="str">
        <f t="shared" si="37"/>
        <v>Norway</v>
      </c>
      <c r="AJ53" s="32" t="str">
        <f t="shared" si="38"/>
        <v/>
      </c>
      <c r="AK53" s="32" t="str">
        <f t="shared" si="39"/>
        <v/>
      </c>
      <c r="AL53" s="32" t="str">
        <f t="shared" si="40"/>
        <v/>
      </c>
      <c r="AM53" s="32">
        <f t="shared" si="41"/>
        <v>-1</v>
      </c>
      <c r="AN53" s="32">
        <f t="shared" si="42"/>
        <v>-1</v>
      </c>
      <c r="AO53" s="32" t="str">
        <f t="shared" si="17"/>
        <v>Red-necked grebe</v>
      </c>
      <c r="AP53" s="32">
        <f t="shared" si="18"/>
        <v>2</v>
      </c>
      <c r="AQ53" s="32">
        <f t="shared" si="19"/>
        <v>1</v>
      </c>
      <c r="AR53" s="32" t="str">
        <f t="shared" si="20"/>
        <v>Sweden</v>
      </c>
      <c r="AS53" s="32">
        <f t="shared" si="21"/>
        <v>2.00258</v>
      </c>
      <c r="AT53" s="32"/>
      <c r="AU53" s="32" t="str">
        <f t="shared" si="22"/>
        <v>Red-necked grebe</v>
      </c>
      <c r="AV53" s="32" t="str">
        <f t="shared" si="23"/>
        <v>Sweden</v>
      </c>
      <c r="AW53" s="32" t="str">
        <f t="shared" si="24"/>
        <v>Sweden: Arild Norberg</v>
      </c>
      <c r="AX53" s="32">
        <f t="shared" si="25"/>
        <v>2</v>
      </c>
      <c r="AY53" s="32">
        <f t="shared" si="26"/>
        <v>1000.258</v>
      </c>
      <c r="AZ53" s="32"/>
      <c r="BA53" s="32" t="str">
        <f t="shared" si="27"/>
        <v>Red-necked grebe</v>
      </c>
      <c r="BB53" s="32">
        <f t="shared" si="28"/>
        <v>2</v>
      </c>
      <c r="BC53" s="32">
        <f t="shared" si="29"/>
        <v>1</v>
      </c>
      <c r="BD53" s="32" t="str">
        <f t="shared" si="30"/>
        <v>Sweden</v>
      </c>
      <c r="BE53" s="32">
        <f t="shared" si="31"/>
        <v>-1</v>
      </c>
      <c r="BG53" s="32" t="str">
        <f t="shared" si="32"/>
        <v>Red-necked grebe</v>
      </c>
      <c r="BH53" s="32" t="str">
        <f t="shared" si="33"/>
        <v>Sweden</v>
      </c>
      <c r="BI53" s="32" t="str">
        <f>IF(Q53=1,TRIM(IF(L53&gt;0,"Denmark: "&amp;IFERROR(LOOKUP(2,1/(Denmark!$C54:$AZ54&lt;&gt;""),Denmark!$C$4:$AZ$4),"")&amp;" ","")&amp;IF(M53&gt;0,"Norway: "&amp;IFERROR(LOOKUP(2,1/(Norway!$C54:$AZ54&lt;&gt;""),Norway!$C$4:$AZ$4),"")&amp;" ","")&amp;IF(N53&gt;0,"Finland: "&amp;IFERROR(LOOKUP(2,1/(Finland!$C54:$AZ54&lt;&gt;""),Finland!$C$4:$AZ$4),"")&amp;" ","")&amp;IF(O53&gt;0,"Sweden: "&amp;IFERROR(LOOKUP(2,1/(Sweden!$C54:$AZ54&lt;&gt;""),Sweden!$C$4:$AZ$4),"")&amp;" ","")),"")</f>
        <v>Sweden: Arild Norberg</v>
      </c>
      <c r="BJ53" s="32">
        <f t="shared" si="34"/>
        <v>2</v>
      </c>
      <c r="BK53" s="32">
        <f t="shared" si="35"/>
        <v>2.00258</v>
      </c>
    </row>
    <row r="54" spans="6:63" ht="13.5" customHeight="1">
      <c r="F54" s="32" t="str">
        <f t="shared" si="36"/>
        <v>Norway</v>
      </c>
      <c r="G54" s="32" t="str">
        <f>IF(Norway!W$4="","",Norway!W$4)</f>
        <v/>
      </c>
      <c r="H54" s="32" t="str">
        <f>IF(G54="","",COUNTIF(Norway!W$5:W$311,"&lt;&gt;"))</f>
        <v/>
      </c>
      <c r="I54" s="32" t="str">
        <f>IF(G54="","",SUMPRODUCT(--(Norway!W$5:W$311&lt;&gt;""),--($P$4:$P$310&gt;0),--($P$4:$P$310&lt;3)))</f>
        <v/>
      </c>
      <c r="K54" s="32" t="str">
        <f>Denmark!A55</f>
        <v>Horned grebe</v>
      </c>
      <c r="L54" s="32">
        <f>Denmark!BA55</f>
        <v>0</v>
      </c>
      <c r="M54" s="32">
        <f>Norway!BA55</f>
        <v>0</v>
      </c>
      <c r="N54" s="32">
        <f>Finland!BA55</f>
        <v>0</v>
      </c>
      <c r="O54" s="32">
        <f>Sweden!BA55</f>
        <v>1</v>
      </c>
      <c r="P54" s="32">
        <f t="shared" si="1"/>
        <v>1</v>
      </c>
      <c r="Q54" s="32">
        <f t="shared" si="2"/>
        <v>1</v>
      </c>
      <c r="S54" s="32" t="str">
        <f t="shared" si="3"/>
        <v>Horned grebe</v>
      </c>
      <c r="T54" s="32">
        <f t="shared" si="4"/>
        <v>1</v>
      </c>
      <c r="U54" s="32">
        <f t="shared" si="5"/>
        <v>1</v>
      </c>
      <c r="V54" s="32" t="str">
        <f t="shared" si="6"/>
        <v>Sweden</v>
      </c>
      <c r="X54" s="32" t="str">
        <f t="shared" si="7"/>
        <v>Horned grebe</v>
      </c>
      <c r="Y54" s="32" t="str">
        <f t="shared" si="8"/>
        <v>Sweden</v>
      </c>
      <c r="Z54" s="32" t="str">
        <f>IF(AND(P54&gt;0,P54&lt;3),TRIM(IF(L54&gt;0,"Denmark: "&amp;IFERROR(LOOKUP(2,1/(Denmark!$C55:$AZ55&lt;&gt;""),Denmark!$C$4:$AZ$4),"")&amp;" ","")&amp;IF(M54&gt;0,"Norway: "&amp;IFERROR(LOOKUP(2,1/(Norway!$C55:$AZ55&lt;&gt;""),Norway!$C$4:$AZ$4),"")&amp;" ","")&amp;IF(N54&gt;0,"Finland: "&amp;IFERROR(LOOKUP(2,1/(Finland!$C55:$AZ55&lt;&gt;""),Finland!$C$4:$AZ$4),"")&amp;" ","")&amp;IF(O54&gt;0,"Sweden: "&amp;IFERROR(LOOKUP(2,1/(Sweden!$C55:$AZ55&lt;&gt;""),Sweden!$C$4:$AZ$4),"")&amp;" ","")),"")</f>
        <v>Sweden: Arild Norberg</v>
      </c>
      <c r="AA54" s="32">
        <f t="shared" si="9"/>
        <v>1</v>
      </c>
      <c r="AC54" s="32"/>
      <c r="AD54" s="32"/>
      <c r="AE54" s="32"/>
      <c r="AF54" s="32"/>
      <c r="AG54" s="32"/>
      <c r="AH54" s="32"/>
      <c r="AI54" s="32" t="str">
        <f t="shared" si="37"/>
        <v>Norway</v>
      </c>
      <c r="AJ54" s="32" t="str">
        <f t="shared" si="38"/>
        <v/>
      </c>
      <c r="AK54" s="32" t="str">
        <f t="shared" si="39"/>
        <v/>
      </c>
      <c r="AL54" s="32" t="str">
        <f t="shared" si="40"/>
        <v/>
      </c>
      <c r="AM54" s="32">
        <f t="shared" si="41"/>
        <v>-1</v>
      </c>
      <c r="AN54" s="32">
        <f t="shared" si="42"/>
        <v>-1</v>
      </c>
      <c r="AO54" s="32" t="str">
        <f t="shared" si="17"/>
        <v>Horned grebe</v>
      </c>
      <c r="AP54" s="32">
        <f t="shared" si="18"/>
        <v>1</v>
      </c>
      <c r="AQ54" s="32">
        <f t="shared" si="19"/>
        <v>1</v>
      </c>
      <c r="AR54" s="32" t="str">
        <f t="shared" si="20"/>
        <v>Sweden</v>
      </c>
      <c r="AS54" s="32">
        <f t="shared" si="21"/>
        <v>1.00257</v>
      </c>
      <c r="AT54" s="32"/>
      <c r="AU54" s="32" t="str">
        <f t="shared" si="22"/>
        <v>Horned grebe</v>
      </c>
      <c r="AV54" s="32" t="str">
        <f t="shared" si="23"/>
        <v>Sweden</v>
      </c>
      <c r="AW54" s="32" t="str">
        <f t="shared" si="24"/>
        <v>Sweden: Arild Norberg</v>
      </c>
      <c r="AX54" s="32">
        <f t="shared" si="25"/>
        <v>1</v>
      </c>
      <c r="AY54" s="32">
        <f t="shared" si="26"/>
        <v>2000.2570000000001</v>
      </c>
      <c r="AZ54" s="32"/>
      <c r="BA54" s="32" t="str">
        <f t="shared" si="27"/>
        <v>Horned grebe</v>
      </c>
      <c r="BB54" s="32">
        <f t="shared" si="28"/>
        <v>1</v>
      </c>
      <c r="BC54" s="32">
        <f t="shared" si="29"/>
        <v>1</v>
      </c>
      <c r="BD54" s="32" t="str">
        <f t="shared" si="30"/>
        <v>Sweden</v>
      </c>
      <c r="BE54" s="32">
        <f t="shared" si="31"/>
        <v>-1</v>
      </c>
      <c r="BG54" s="32" t="str">
        <f t="shared" si="32"/>
        <v>Horned grebe</v>
      </c>
      <c r="BH54" s="32" t="str">
        <f t="shared" si="33"/>
        <v>Sweden</v>
      </c>
      <c r="BI54" s="32" t="str">
        <f>IF(Q54=1,TRIM(IF(L54&gt;0,"Denmark: "&amp;IFERROR(LOOKUP(2,1/(Denmark!$C55:$AZ55&lt;&gt;""),Denmark!$C$4:$AZ$4),"")&amp;" ","")&amp;IF(M54&gt;0,"Norway: "&amp;IFERROR(LOOKUP(2,1/(Norway!$C55:$AZ55&lt;&gt;""),Norway!$C$4:$AZ$4),"")&amp;" ","")&amp;IF(N54&gt;0,"Finland: "&amp;IFERROR(LOOKUP(2,1/(Finland!$C55:$AZ55&lt;&gt;""),Finland!$C$4:$AZ$4),"")&amp;" ","")&amp;IF(O54&gt;0,"Sweden: "&amp;IFERROR(LOOKUP(2,1/(Sweden!$C55:$AZ55&lt;&gt;""),Sweden!$C$4:$AZ$4),"")&amp;" ","")),"")</f>
        <v>Sweden: Arild Norberg</v>
      </c>
      <c r="BJ54" s="32">
        <f t="shared" si="34"/>
        <v>1</v>
      </c>
      <c r="BK54" s="32">
        <f t="shared" si="35"/>
        <v>1.00257</v>
      </c>
    </row>
    <row r="55" spans="6:63" ht="13.5" customHeight="1">
      <c r="F55" s="32" t="str">
        <f t="shared" si="36"/>
        <v>Norway</v>
      </c>
      <c r="G55" s="32" t="str">
        <f>IF(Norway!X$4="","",Norway!X$4)</f>
        <v/>
      </c>
      <c r="H55" s="32" t="str">
        <f>IF(G55="","",COUNTIF(Norway!X$5:X$311,"&lt;&gt;"))</f>
        <v/>
      </c>
      <c r="I55" s="32" t="str">
        <f>IF(G55="","",SUMPRODUCT(--(Norway!X$5:X$311&lt;&gt;""),--($P$4:$P$310&gt;0),--($P$4:$P$310&lt;3)))</f>
        <v/>
      </c>
      <c r="K55" s="32" t="str">
        <f>Denmark!A56</f>
        <v>Black-necked grebe</v>
      </c>
      <c r="L55" s="32">
        <f>Denmark!BA56</f>
        <v>0</v>
      </c>
      <c r="M55" s="32">
        <f>Norway!BA56</f>
        <v>0</v>
      </c>
      <c r="N55" s="32">
        <f>Finland!BA56</f>
        <v>0</v>
      </c>
      <c r="O55" s="32">
        <f>Sweden!BA56</f>
        <v>0</v>
      </c>
      <c r="P55" s="32">
        <f t="shared" si="1"/>
        <v>0</v>
      </c>
      <c r="Q55" s="32">
        <f t="shared" si="2"/>
        <v>0</v>
      </c>
      <c r="S55" s="32" t="str">
        <f t="shared" si="3"/>
        <v>Black-necked grebe</v>
      </c>
      <c r="T55" s="32">
        <f t="shared" si="4"/>
        <v>0</v>
      </c>
      <c r="U55" s="32">
        <f t="shared" si="5"/>
        <v>0</v>
      </c>
      <c r="V55" s="32" t="str">
        <f t="shared" si="6"/>
        <v/>
      </c>
      <c r="X55" s="32" t="str">
        <f t="shared" si="7"/>
        <v>Black-necked grebe</v>
      </c>
      <c r="Y55" s="32" t="str">
        <f t="shared" si="8"/>
        <v/>
      </c>
      <c r="Z55" s="32" t="str">
        <f>IF(AND(P55&gt;0,P55&lt;3),TRIM(IF(L55&gt;0,"Denmark: "&amp;IFERROR(LOOKUP(2,1/(Denmark!$C56:$AZ56&lt;&gt;""),Denmark!$C$4:$AZ$4),"")&amp;" ","")&amp;IF(M55&gt;0,"Norway: "&amp;IFERROR(LOOKUP(2,1/(Norway!$C56:$AZ56&lt;&gt;""),Norway!$C$4:$AZ$4),"")&amp;" ","")&amp;IF(N55&gt;0,"Finland: "&amp;IFERROR(LOOKUP(2,1/(Finland!$C56:$AZ56&lt;&gt;""),Finland!$C$4:$AZ$4),"")&amp;" ","")&amp;IF(O55&gt;0,"Sweden: "&amp;IFERROR(LOOKUP(2,1/(Sweden!$C56:$AZ56&lt;&gt;""),Sweden!$C$4:$AZ$4),"")&amp;" ","")),"")</f>
        <v/>
      </c>
      <c r="AA55" s="32">
        <f t="shared" si="9"/>
        <v>0</v>
      </c>
      <c r="AC55" s="32"/>
      <c r="AD55" s="32"/>
      <c r="AE55" s="32"/>
      <c r="AF55" s="32"/>
      <c r="AG55" s="32"/>
      <c r="AH55" s="32"/>
      <c r="AI55" s="32" t="str">
        <f t="shared" si="37"/>
        <v>Norway</v>
      </c>
      <c r="AJ55" s="32" t="str">
        <f t="shared" si="38"/>
        <v/>
      </c>
      <c r="AK55" s="32" t="str">
        <f t="shared" si="39"/>
        <v/>
      </c>
      <c r="AL55" s="32" t="str">
        <f t="shared" si="40"/>
        <v/>
      </c>
      <c r="AM55" s="32">
        <f t="shared" si="41"/>
        <v>-1</v>
      </c>
      <c r="AN55" s="32">
        <f t="shared" si="42"/>
        <v>-1</v>
      </c>
      <c r="AO55" s="32" t="str">
        <f t="shared" si="17"/>
        <v>Black-necked grebe</v>
      </c>
      <c r="AP55" s="32">
        <f t="shared" si="18"/>
        <v>0</v>
      </c>
      <c r="AQ55" s="32">
        <f t="shared" si="19"/>
        <v>0</v>
      </c>
      <c r="AR55" s="32" t="str">
        <f t="shared" si="20"/>
        <v/>
      </c>
      <c r="AS55" s="32">
        <f t="shared" si="21"/>
        <v>2.5600000000000002E-3</v>
      </c>
      <c r="AT55" s="32"/>
      <c r="AU55" s="32" t="str">
        <f t="shared" si="22"/>
        <v>Black-necked grebe</v>
      </c>
      <c r="AV55" s="32" t="str">
        <f t="shared" si="23"/>
        <v/>
      </c>
      <c r="AW55" s="32" t="str">
        <f t="shared" si="24"/>
        <v/>
      </c>
      <c r="AX55" s="32">
        <f t="shared" si="25"/>
        <v>0</v>
      </c>
      <c r="AY55" s="32">
        <f t="shared" si="26"/>
        <v>-1</v>
      </c>
      <c r="AZ55" s="32"/>
      <c r="BA55" s="32" t="str">
        <f t="shared" si="27"/>
        <v>Black-necked grebe</v>
      </c>
      <c r="BB55" s="32">
        <f t="shared" si="28"/>
        <v>0</v>
      </c>
      <c r="BC55" s="32">
        <f t="shared" si="29"/>
        <v>0</v>
      </c>
      <c r="BD55" s="32" t="str">
        <f t="shared" si="30"/>
        <v/>
      </c>
      <c r="BE55" s="32">
        <f t="shared" si="31"/>
        <v>-1</v>
      </c>
      <c r="BG55" s="32" t="str">
        <f t="shared" si="32"/>
        <v>Black-necked grebe</v>
      </c>
      <c r="BH55" s="32" t="str">
        <f t="shared" si="33"/>
        <v/>
      </c>
      <c r="BI55" s="32" t="str">
        <f>IF(Q55=1,TRIM(IF(L55&gt;0,"Denmark: "&amp;IFERROR(LOOKUP(2,1/(Denmark!$C56:$AZ56&lt;&gt;""),Denmark!$C$4:$AZ$4),"")&amp;" ","")&amp;IF(M55&gt;0,"Norway: "&amp;IFERROR(LOOKUP(2,1/(Norway!$C56:$AZ56&lt;&gt;""),Norway!$C$4:$AZ$4),"")&amp;" ","")&amp;IF(N55&gt;0,"Finland: "&amp;IFERROR(LOOKUP(2,1/(Finland!$C56:$AZ56&lt;&gt;""),Finland!$C$4:$AZ$4),"")&amp;" ","")&amp;IF(O55&gt;0,"Sweden: "&amp;IFERROR(LOOKUP(2,1/(Sweden!$C56:$AZ56&lt;&gt;""),Sweden!$C$4:$AZ$4),"")&amp;" ","")),"")</f>
        <v/>
      </c>
      <c r="BJ55" s="32">
        <f t="shared" si="34"/>
        <v>0</v>
      </c>
      <c r="BK55" s="32">
        <f t="shared" si="35"/>
        <v>-1</v>
      </c>
    </row>
    <row r="56" spans="6:63" ht="13.5" customHeight="1">
      <c r="F56" s="32" t="str">
        <f t="shared" si="36"/>
        <v>Norway</v>
      </c>
      <c r="G56" s="32" t="str">
        <f>IF(Norway!Y$4="","",Norway!Y$4)</f>
        <v/>
      </c>
      <c r="H56" s="32" t="str">
        <f>IF(G56="","",COUNTIF(Norway!Y$5:Y$311,"&lt;&gt;"))</f>
        <v/>
      </c>
      <c r="I56" s="32" t="str">
        <f>IF(G56="","",SUMPRODUCT(--(Norway!Y$5:Y$311&lt;&gt;""),--($P$4:$P$310&gt;0),--($P$4:$P$310&lt;3)))</f>
        <v/>
      </c>
      <c r="K56" s="32" t="str">
        <f>Denmark!A57</f>
        <v>Northern fulmar</v>
      </c>
      <c r="L56" s="32">
        <f>Denmark!BA57</f>
        <v>0</v>
      </c>
      <c r="M56" s="32">
        <f>Norway!BA57</f>
        <v>2</v>
      </c>
      <c r="N56" s="32">
        <f>Finland!BA57</f>
        <v>0</v>
      </c>
      <c r="O56" s="32">
        <f>Sweden!BA57</f>
        <v>7</v>
      </c>
      <c r="P56" s="32">
        <f t="shared" si="1"/>
        <v>9</v>
      </c>
      <c r="Q56" s="32">
        <f t="shared" si="2"/>
        <v>2</v>
      </c>
      <c r="S56" s="32" t="str">
        <f t="shared" si="3"/>
        <v>Northern fulmar</v>
      </c>
      <c r="T56" s="32">
        <f t="shared" si="4"/>
        <v>9</v>
      </c>
      <c r="U56" s="32">
        <f t="shared" si="5"/>
        <v>2</v>
      </c>
      <c r="V56" s="32" t="str">
        <f t="shared" si="6"/>
        <v>Norway Sweden</v>
      </c>
      <c r="X56" s="32" t="str">
        <f t="shared" si="7"/>
        <v>Northern fulmar</v>
      </c>
      <c r="Y56" s="32" t="str">
        <f t="shared" si="8"/>
        <v/>
      </c>
      <c r="Z56" s="32" t="str">
        <f>IF(AND(P56&gt;0,P56&lt;3),TRIM(IF(L56&gt;0,"Denmark: "&amp;IFERROR(LOOKUP(2,1/(Denmark!$C57:$AZ57&lt;&gt;""),Denmark!$C$4:$AZ$4),"")&amp;" ","")&amp;IF(M56&gt;0,"Norway: "&amp;IFERROR(LOOKUP(2,1/(Norway!$C57:$AZ57&lt;&gt;""),Norway!$C$4:$AZ$4),"")&amp;" ","")&amp;IF(N56&gt;0,"Finland: "&amp;IFERROR(LOOKUP(2,1/(Finland!$C57:$AZ57&lt;&gt;""),Finland!$C$4:$AZ$4),"")&amp;" ","")&amp;IF(O56&gt;0,"Sweden: "&amp;IFERROR(LOOKUP(2,1/(Sweden!$C57:$AZ57&lt;&gt;""),Sweden!$C$4:$AZ$4),"")&amp;" ","")),"")</f>
        <v/>
      </c>
      <c r="AA56" s="32">
        <f t="shared" si="9"/>
        <v>9</v>
      </c>
      <c r="AC56" s="32"/>
      <c r="AD56" s="32"/>
      <c r="AE56" s="32"/>
      <c r="AF56" s="32"/>
      <c r="AG56" s="32"/>
      <c r="AH56" s="32"/>
      <c r="AI56" s="32" t="str">
        <f t="shared" si="37"/>
        <v>Norway</v>
      </c>
      <c r="AJ56" s="32" t="str">
        <f t="shared" si="38"/>
        <v/>
      </c>
      <c r="AK56" s="32" t="str">
        <f t="shared" si="39"/>
        <v/>
      </c>
      <c r="AL56" s="32" t="str">
        <f t="shared" si="40"/>
        <v/>
      </c>
      <c r="AM56" s="32">
        <f t="shared" si="41"/>
        <v>-1</v>
      </c>
      <c r="AN56" s="32">
        <f t="shared" si="42"/>
        <v>-1</v>
      </c>
      <c r="AO56" s="32" t="str">
        <f t="shared" si="17"/>
        <v>Northern fulmar</v>
      </c>
      <c r="AP56" s="32">
        <f t="shared" si="18"/>
        <v>9</v>
      </c>
      <c r="AQ56" s="32">
        <f t="shared" si="19"/>
        <v>2</v>
      </c>
      <c r="AR56" s="32" t="str">
        <f t="shared" si="20"/>
        <v>Norway Sweden</v>
      </c>
      <c r="AS56" s="32">
        <f t="shared" si="21"/>
        <v>9.0025499999999994</v>
      </c>
      <c r="AT56" s="32"/>
      <c r="AU56" s="32" t="str">
        <f t="shared" si="22"/>
        <v>Northern fulmar</v>
      </c>
      <c r="AV56" s="32" t="str">
        <f t="shared" si="23"/>
        <v/>
      </c>
      <c r="AW56" s="32" t="str">
        <f t="shared" si="24"/>
        <v/>
      </c>
      <c r="AX56" s="32">
        <f t="shared" si="25"/>
        <v>9</v>
      </c>
      <c r="AY56" s="32">
        <f t="shared" si="26"/>
        <v>-1</v>
      </c>
      <c r="AZ56" s="32"/>
      <c r="BA56" s="32" t="str">
        <f t="shared" si="27"/>
        <v>Northern fulmar</v>
      </c>
      <c r="BB56" s="32">
        <f t="shared" si="28"/>
        <v>9</v>
      </c>
      <c r="BC56" s="32">
        <f t="shared" si="29"/>
        <v>2</v>
      </c>
      <c r="BD56" s="32" t="str">
        <f t="shared" si="30"/>
        <v>Norway Sweden</v>
      </c>
      <c r="BE56" s="32">
        <f t="shared" si="31"/>
        <v>-1</v>
      </c>
      <c r="BG56" s="32" t="str">
        <f t="shared" si="32"/>
        <v>Northern fulmar</v>
      </c>
      <c r="BH56" s="32" t="str">
        <f t="shared" si="33"/>
        <v/>
      </c>
      <c r="BI56" s="32" t="str">
        <f>IF(Q56=1,TRIM(IF(L56&gt;0,"Denmark: "&amp;IFERROR(LOOKUP(2,1/(Denmark!$C57:$AZ57&lt;&gt;""),Denmark!$C$4:$AZ$4),"")&amp;" ","")&amp;IF(M56&gt;0,"Norway: "&amp;IFERROR(LOOKUP(2,1/(Norway!$C57:$AZ57&lt;&gt;""),Norway!$C$4:$AZ$4),"")&amp;" ","")&amp;IF(N56&gt;0,"Finland: "&amp;IFERROR(LOOKUP(2,1/(Finland!$C57:$AZ57&lt;&gt;""),Finland!$C$4:$AZ$4),"")&amp;" ","")&amp;IF(O56&gt;0,"Sweden: "&amp;IFERROR(LOOKUP(2,1/(Sweden!$C57:$AZ57&lt;&gt;""),Sweden!$C$4:$AZ$4),"")&amp;" ","")),"")</f>
        <v/>
      </c>
      <c r="BJ56" s="32">
        <f t="shared" si="34"/>
        <v>9</v>
      </c>
      <c r="BK56" s="32">
        <f t="shared" si="35"/>
        <v>-1</v>
      </c>
    </row>
    <row r="57" spans="6:63" ht="13.5" customHeight="1">
      <c r="F57" s="32" t="str">
        <f t="shared" si="36"/>
        <v>Norway</v>
      </c>
      <c r="G57" s="32" t="str">
        <f>IF(Norway!Z$4="","",Norway!Z$4)</f>
        <v/>
      </c>
      <c r="H57" s="32" t="str">
        <f>IF(G57="","",COUNTIF(Norway!Z$5:Z$311,"&lt;&gt;"))</f>
        <v/>
      </c>
      <c r="I57" s="32" t="str">
        <f>IF(G57="","",SUMPRODUCT(--(Norway!Z$5:Z$311&lt;&gt;""),--($P$4:$P$310&gt;0),--($P$4:$P$310&lt;3)))</f>
        <v/>
      </c>
      <c r="K57" s="32" t="str">
        <f>Denmark!A58</f>
        <v>Sooty shearwater</v>
      </c>
      <c r="L57" s="32">
        <f>Denmark!BA58</f>
        <v>0</v>
      </c>
      <c r="M57" s="32">
        <f>Norway!BA58</f>
        <v>0</v>
      </c>
      <c r="N57" s="32">
        <f>Finland!BA58</f>
        <v>0</v>
      </c>
      <c r="O57" s="32">
        <f>Sweden!BA58</f>
        <v>6</v>
      </c>
      <c r="P57" s="32">
        <f t="shared" si="1"/>
        <v>6</v>
      </c>
      <c r="Q57" s="32">
        <f t="shared" si="2"/>
        <v>1</v>
      </c>
      <c r="S57" s="32" t="str">
        <f t="shared" si="3"/>
        <v>Sooty shearwater</v>
      </c>
      <c r="T57" s="32">
        <f t="shared" si="4"/>
        <v>6</v>
      </c>
      <c r="U57" s="32">
        <f t="shared" si="5"/>
        <v>1</v>
      </c>
      <c r="V57" s="32" t="str">
        <f t="shared" si="6"/>
        <v>Sweden</v>
      </c>
      <c r="X57" s="32" t="str">
        <f t="shared" si="7"/>
        <v>Sooty shearwater</v>
      </c>
      <c r="Y57" s="32" t="str">
        <f t="shared" si="8"/>
        <v/>
      </c>
      <c r="Z57" s="32" t="str">
        <f>IF(AND(P57&gt;0,P57&lt;3),TRIM(IF(L57&gt;0,"Denmark: "&amp;IFERROR(LOOKUP(2,1/(Denmark!$C58:$AZ58&lt;&gt;""),Denmark!$C$4:$AZ$4),"")&amp;" ","")&amp;IF(M57&gt;0,"Norway: "&amp;IFERROR(LOOKUP(2,1/(Norway!$C58:$AZ58&lt;&gt;""),Norway!$C$4:$AZ$4),"")&amp;" ","")&amp;IF(N57&gt;0,"Finland: "&amp;IFERROR(LOOKUP(2,1/(Finland!$C58:$AZ58&lt;&gt;""),Finland!$C$4:$AZ$4),"")&amp;" ","")&amp;IF(O57&gt;0,"Sweden: "&amp;IFERROR(LOOKUP(2,1/(Sweden!$C58:$AZ58&lt;&gt;""),Sweden!$C$4:$AZ$4),"")&amp;" ","")),"")</f>
        <v/>
      </c>
      <c r="AA57" s="32">
        <f t="shared" si="9"/>
        <v>6</v>
      </c>
      <c r="AC57" s="32"/>
      <c r="AD57" s="32"/>
      <c r="AE57" s="32"/>
      <c r="AF57" s="32"/>
      <c r="AG57" s="32"/>
      <c r="AH57" s="32"/>
      <c r="AI57" s="32" t="str">
        <f t="shared" si="37"/>
        <v>Norway</v>
      </c>
      <c r="AJ57" s="32" t="str">
        <f t="shared" si="38"/>
        <v/>
      </c>
      <c r="AK57" s="32" t="str">
        <f t="shared" si="39"/>
        <v/>
      </c>
      <c r="AL57" s="32" t="str">
        <f t="shared" si="40"/>
        <v/>
      </c>
      <c r="AM57" s="32">
        <f t="shared" si="41"/>
        <v>-1</v>
      </c>
      <c r="AN57" s="32">
        <f t="shared" si="42"/>
        <v>-1</v>
      </c>
      <c r="AO57" s="32" t="str">
        <f t="shared" si="17"/>
        <v>Sooty shearwater</v>
      </c>
      <c r="AP57" s="32">
        <f t="shared" si="18"/>
        <v>6</v>
      </c>
      <c r="AQ57" s="32">
        <f t="shared" si="19"/>
        <v>1</v>
      </c>
      <c r="AR57" s="32" t="str">
        <f t="shared" si="20"/>
        <v>Sweden</v>
      </c>
      <c r="AS57" s="32">
        <f t="shared" si="21"/>
        <v>6.0025399999999998</v>
      </c>
      <c r="AT57" s="32"/>
      <c r="AU57" s="32" t="str">
        <f t="shared" si="22"/>
        <v>Sooty shearwater</v>
      </c>
      <c r="AV57" s="32" t="str">
        <f t="shared" si="23"/>
        <v/>
      </c>
      <c r="AW57" s="32" t="str">
        <f t="shared" si="24"/>
        <v/>
      </c>
      <c r="AX57" s="32">
        <f t="shared" si="25"/>
        <v>6</v>
      </c>
      <c r="AY57" s="32">
        <f t="shared" si="26"/>
        <v>-1</v>
      </c>
      <c r="AZ57" s="32"/>
      <c r="BA57" s="32" t="str">
        <f t="shared" si="27"/>
        <v>Sooty shearwater</v>
      </c>
      <c r="BB57" s="32">
        <f t="shared" si="28"/>
        <v>6</v>
      </c>
      <c r="BC57" s="32">
        <f t="shared" si="29"/>
        <v>1</v>
      </c>
      <c r="BD57" s="32" t="str">
        <f t="shared" si="30"/>
        <v>Sweden</v>
      </c>
      <c r="BE57" s="32">
        <f t="shared" si="31"/>
        <v>-1</v>
      </c>
      <c r="BG57" s="32" t="str">
        <f t="shared" si="32"/>
        <v>Sooty shearwater</v>
      </c>
      <c r="BH57" s="32" t="str">
        <f t="shared" si="33"/>
        <v>Sweden</v>
      </c>
      <c r="BI57" s="32" t="str">
        <f>IF(Q57=1,TRIM(IF(L57&gt;0,"Denmark: "&amp;IFERROR(LOOKUP(2,1/(Denmark!$C58:$AZ58&lt;&gt;""),Denmark!$C$4:$AZ$4),"")&amp;" ","")&amp;IF(M57&gt;0,"Norway: "&amp;IFERROR(LOOKUP(2,1/(Norway!$C58:$AZ58&lt;&gt;""),Norway!$C$4:$AZ$4),"")&amp;" ","")&amp;IF(N57&gt;0,"Finland: "&amp;IFERROR(LOOKUP(2,1/(Finland!$C58:$AZ58&lt;&gt;""),Finland!$C$4:$AZ$4),"")&amp;" ","")&amp;IF(O57&gt;0,"Sweden: "&amp;IFERROR(LOOKUP(2,1/(Sweden!$C58:$AZ58&lt;&gt;""),Sweden!$C$4:$AZ$4),"")&amp;" ","")),"")</f>
        <v>Sweden: Mathilda Lindberg</v>
      </c>
      <c r="BJ57" s="32">
        <f t="shared" si="34"/>
        <v>6</v>
      </c>
      <c r="BK57" s="32">
        <f t="shared" si="35"/>
        <v>6.0025399999999998</v>
      </c>
    </row>
    <row r="58" spans="6:63" ht="13.5" customHeight="1">
      <c r="F58" s="32" t="str">
        <f t="shared" si="36"/>
        <v>Norway</v>
      </c>
      <c r="G58" s="32" t="str">
        <f>IF(Norway!AA$4="","",Norway!AA$4)</f>
        <v/>
      </c>
      <c r="H58" s="32" t="str">
        <f>IF(G58="","",COUNTIF(Norway!AA$5:AA$311,"&lt;&gt;"))</f>
        <v/>
      </c>
      <c r="I58" s="32" t="str">
        <f>IF(G58="","",SUMPRODUCT(--(Norway!AA$5:AA$311&lt;&gt;""),--($P$4:$P$310&gt;0),--($P$4:$P$310&lt;3)))</f>
        <v/>
      </c>
      <c r="K58" s="32" t="str">
        <f>Denmark!A59</f>
        <v>Manx shearwater</v>
      </c>
      <c r="L58" s="32">
        <f>Denmark!BA59</f>
        <v>0</v>
      </c>
      <c r="M58" s="32">
        <f>Norway!BA59</f>
        <v>0</v>
      </c>
      <c r="N58" s="32">
        <f>Finland!BA59</f>
        <v>0</v>
      </c>
      <c r="O58" s="32">
        <f>Sweden!BA59</f>
        <v>0</v>
      </c>
      <c r="P58" s="32">
        <f t="shared" si="1"/>
        <v>0</v>
      </c>
      <c r="Q58" s="32">
        <f t="shared" si="2"/>
        <v>0</v>
      </c>
      <c r="S58" s="32" t="str">
        <f t="shared" si="3"/>
        <v>Manx shearwater</v>
      </c>
      <c r="T58" s="32">
        <f t="shared" si="4"/>
        <v>0</v>
      </c>
      <c r="U58" s="32">
        <f t="shared" si="5"/>
        <v>0</v>
      </c>
      <c r="V58" s="32" t="str">
        <f t="shared" si="6"/>
        <v/>
      </c>
      <c r="X58" s="32" t="str">
        <f t="shared" si="7"/>
        <v>Manx shearwater</v>
      </c>
      <c r="Y58" s="32" t="str">
        <f t="shared" si="8"/>
        <v/>
      </c>
      <c r="Z58" s="32" t="str">
        <f>IF(AND(P58&gt;0,P58&lt;3),TRIM(IF(L58&gt;0,"Denmark: "&amp;IFERROR(LOOKUP(2,1/(Denmark!$C59:$AZ59&lt;&gt;""),Denmark!$C$4:$AZ$4),"")&amp;" ","")&amp;IF(M58&gt;0,"Norway: "&amp;IFERROR(LOOKUP(2,1/(Norway!$C59:$AZ59&lt;&gt;""),Norway!$C$4:$AZ$4),"")&amp;" ","")&amp;IF(N58&gt;0,"Finland: "&amp;IFERROR(LOOKUP(2,1/(Finland!$C59:$AZ59&lt;&gt;""),Finland!$C$4:$AZ$4),"")&amp;" ","")&amp;IF(O58&gt;0,"Sweden: "&amp;IFERROR(LOOKUP(2,1/(Sweden!$C59:$AZ59&lt;&gt;""),Sweden!$C$4:$AZ$4),"")&amp;" ","")),"")</f>
        <v/>
      </c>
      <c r="AA58" s="32">
        <f t="shared" si="9"/>
        <v>0</v>
      </c>
      <c r="AC58" s="32"/>
      <c r="AD58" s="32"/>
      <c r="AE58" s="32"/>
      <c r="AF58" s="32"/>
      <c r="AG58" s="32"/>
      <c r="AH58" s="32"/>
      <c r="AI58" s="32" t="str">
        <f t="shared" si="37"/>
        <v>Norway</v>
      </c>
      <c r="AJ58" s="32" t="str">
        <f t="shared" si="38"/>
        <v/>
      </c>
      <c r="AK58" s="32" t="str">
        <f t="shared" si="39"/>
        <v/>
      </c>
      <c r="AL58" s="32" t="str">
        <f t="shared" si="40"/>
        <v/>
      </c>
      <c r="AM58" s="32">
        <f t="shared" si="41"/>
        <v>-1</v>
      </c>
      <c r="AN58" s="32">
        <f t="shared" si="42"/>
        <v>-1</v>
      </c>
      <c r="AO58" s="32" t="str">
        <f t="shared" si="17"/>
        <v>Manx shearwater</v>
      </c>
      <c r="AP58" s="32">
        <f t="shared" si="18"/>
        <v>0</v>
      </c>
      <c r="AQ58" s="32">
        <f t="shared" si="19"/>
        <v>0</v>
      </c>
      <c r="AR58" s="32" t="str">
        <f t="shared" si="20"/>
        <v/>
      </c>
      <c r="AS58" s="32">
        <f t="shared" si="21"/>
        <v>2.5300000000000001E-3</v>
      </c>
      <c r="AT58" s="32"/>
      <c r="AU58" s="32" t="str">
        <f t="shared" si="22"/>
        <v>Manx shearwater</v>
      </c>
      <c r="AV58" s="32" t="str">
        <f t="shared" si="23"/>
        <v/>
      </c>
      <c r="AW58" s="32" t="str">
        <f t="shared" si="24"/>
        <v/>
      </c>
      <c r="AX58" s="32">
        <f t="shared" si="25"/>
        <v>0</v>
      </c>
      <c r="AY58" s="32">
        <f t="shared" si="26"/>
        <v>-1</v>
      </c>
      <c r="AZ58" s="32"/>
      <c r="BA58" s="32" t="str">
        <f t="shared" si="27"/>
        <v>Manx shearwater</v>
      </c>
      <c r="BB58" s="32">
        <f t="shared" si="28"/>
        <v>0</v>
      </c>
      <c r="BC58" s="32">
        <f t="shared" si="29"/>
        <v>0</v>
      </c>
      <c r="BD58" s="32" t="str">
        <f t="shared" si="30"/>
        <v/>
      </c>
      <c r="BE58" s="32">
        <f t="shared" si="31"/>
        <v>-1</v>
      </c>
      <c r="BG58" s="32" t="str">
        <f t="shared" si="32"/>
        <v>Manx shearwater</v>
      </c>
      <c r="BH58" s="32" t="str">
        <f t="shared" si="33"/>
        <v/>
      </c>
      <c r="BI58" s="32" t="str">
        <f>IF(Q58=1,TRIM(IF(L58&gt;0,"Denmark: "&amp;IFERROR(LOOKUP(2,1/(Denmark!$C59:$AZ59&lt;&gt;""),Denmark!$C$4:$AZ$4),"")&amp;" ","")&amp;IF(M58&gt;0,"Norway: "&amp;IFERROR(LOOKUP(2,1/(Norway!$C59:$AZ59&lt;&gt;""),Norway!$C$4:$AZ$4),"")&amp;" ","")&amp;IF(N58&gt;0,"Finland: "&amp;IFERROR(LOOKUP(2,1/(Finland!$C59:$AZ59&lt;&gt;""),Finland!$C$4:$AZ$4),"")&amp;" ","")&amp;IF(O58&gt;0,"Sweden: "&amp;IFERROR(LOOKUP(2,1/(Sweden!$C59:$AZ59&lt;&gt;""),Sweden!$C$4:$AZ$4),"")&amp;" ","")),"")</f>
        <v/>
      </c>
      <c r="BJ58" s="32">
        <f t="shared" si="34"/>
        <v>0</v>
      </c>
      <c r="BK58" s="32">
        <f t="shared" si="35"/>
        <v>-1</v>
      </c>
    </row>
    <row r="59" spans="6:63" ht="13.5" customHeight="1">
      <c r="F59" s="32" t="str">
        <f t="shared" si="36"/>
        <v>Norway</v>
      </c>
      <c r="G59" s="32" t="str">
        <f>IF(Norway!AB$4="","",Norway!AB$4)</f>
        <v/>
      </c>
      <c r="H59" s="32" t="str">
        <f>IF(G59="","",COUNTIF(Norway!AB$5:AB$311,"&lt;&gt;"))</f>
        <v/>
      </c>
      <c r="I59" s="32" t="str">
        <f>IF(G59="","",SUMPRODUCT(--(Norway!AB$5:AB$311&lt;&gt;""),--($P$4:$P$310&gt;0),--($P$4:$P$310&lt;3)))</f>
        <v/>
      </c>
      <c r="K59" s="32" t="str">
        <f>Denmark!A60</f>
        <v>Leach's storm petrel</v>
      </c>
      <c r="L59" s="32">
        <f>Denmark!BA60</f>
        <v>0</v>
      </c>
      <c r="M59" s="32">
        <f>Norway!BA60</f>
        <v>0</v>
      </c>
      <c r="N59" s="32">
        <f>Finland!BA60</f>
        <v>0</v>
      </c>
      <c r="O59" s="32">
        <f>Sweden!BA60</f>
        <v>3</v>
      </c>
      <c r="P59" s="32">
        <f t="shared" si="1"/>
        <v>3</v>
      </c>
      <c r="Q59" s="32">
        <f t="shared" si="2"/>
        <v>1</v>
      </c>
      <c r="S59" s="32" t="str">
        <f t="shared" si="3"/>
        <v>Leach's storm petrel</v>
      </c>
      <c r="T59" s="32">
        <f t="shared" si="4"/>
        <v>3</v>
      </c>
      <c r="U59" s="32">
        <f t="shared" si="5"/>
        <v>1</v>
      </c>
      <c r="V59" s="32" t="str">
        <f t="shared" si="6"/>
        <v>Sweden</v>
      </c>
      <c r="X59" s="32" t="str">
        <f t="shared" si="7"/>
        <v>Leach's storm petrel</v>
      </c>
      <c r="Y59" s="32" t="str">
        <f t="shared" si="8"/>
        <v/>
      </c>
      <c r="Z59" s="32" t="str">
        <f>IF(AND(P59&gt;0,P59&lt;3),TRIM(IF(L59&gt;0,"Denmark: "&amp;IFERROR(LOOKUP(2,1/(Denmark!$C60:$AZ60&lt;&gt;""),Denmark!$C$4:$AZ$4),"")&amp;" ","")&amp;IF(M59&gt;0,"Norway: "&amp;IFERROR(LOOKUP(2,1/(Norway!$C60:$AZ60&lt;&gt;""),Norway!$C$4:$AZ$4),"")&amp;" ","")&amp;IF(N59&gt;0,"Finland: "&amp;IFERROR(LOOKUP(2,1/(Finland!$C60:$AZ60&lt;&gt;""),Finland!$C$4:$AZ$4),"")&amp;" ","")&amp;IF(O59&gt;0,"Sweden: "&amp;IFERROR(LOOKUP(2,1/(Sweden!$C60:$AZ60&lt;&gt;""),Sweden!$C$4:$AZ$4),"")&amp;" ","")),"")</f>
        <v/>
      </c>
      <c r="AA59" s="32">
        <f t="shared" si="9"/>
        <v>3</v>
      </c>
      <c r="AC59" s="32"/>
      <c r="AD59" s="32"/>
      <c r="AE59" s="32"/>
      <c r="AF59" s="32"/>
      <c r="AG59" s="32"/>
      <c r="AH59" s="32"/>
      <c r="AI59" s="32" t="str">
        <f t="shared" si="37"/>
        <v>Norway</v>
      </c>
      <c r="AJ59" s="32" t="str">
        <f t="shared" si="38"/>
        <v/>
      </c>
      <c r="AK59" s="32" t="str">
        <f t="shared" si="39"/>
        <v/>
      </c>
      <c r="AL59" s="32" t="str">
        <f t="shared" si="40"/>
        <v/>
      </c>
      <c r="AM59" s="32">
        <f t="shared" si="41"/>
        <v>-1</v>
      </c>
      <c r="AN59" s="32">
        <f t="shared" si="42"/>
        <v>-1</v>
      </c>
      <c r="AO59" s="32" t="str">
        <f t="shared" si="17"/>
        <v>Leach's storm petrel</v>
      </c>
      <c r="AP59" s="32">
        <f t="shared" si="18"/>
        <v>3</v>
      </c>
      <c r="AQ59" s="32">
        <f t="shared" si="19"/>
        <v>1</v>
      </c>
      <c r="AR59" s="32" t="str">
        <f t="shared" si="20"/>
        <v>Sweden</v>
      </c>
      <c r="AS59" s="32">
        <f t="shared" si="21"/>
        <v>3.0025200000000001</v>
      </c>
      <c r="AT59" s="32"/>
      <c r="AU59" s="32" t="str">
        <f t="shared" si="22"/>
        <v>Leach's storm petrel</v>
      </c>
      <c r="AV59" s="32" t="str">
        <f t="shared" si="23"/>
        <v/>
      </c>
      <c r="AW59" s="32" t="str">
        <f t="shared" si="24"/>
        <v/>
      </c>
      <c r="AX59" s="32">
        <f t="shared" si="25"/>
        <v>3</v>
      </c>
      <c r="AY59" s="32">
        <f t="shared" si="26"/>
        <v>-1</v>
      </c>
      <c r="AZ59" s="32"/>
      <c r="BA59" s="32" t="str">
        <f t="shared" si="27"/>
        <v>Leach's storm petrel</v>
      </c>
      <c r="BB59" s="32">
        <f t="shared" si="28"/>
        <v>3</v>
      </c>
      <c r="BC59" s="32">
        <f t="shared" si="29"/>
        <v>1</v>
      </c>
      <c r="BD59" s="32" t="str">
        <f t="shared" si="30"/>
        <v>Sweden</v>
      </c>
      <c r="BE59" s="32">
        <f t="shared" si="31"/>
        <v>-1</v>
      </c>
      <c r="BG59" s="32" t="str">
        <f t="shared" si="32"/>
        <v>Leach's storm petrel</v>
      </c>
      <c r="BH59" s="32" t="str">
        <f t="shared" si="33"/>
        <v>Sweden</v>
      </c>
      <c r="BI59" s="32" t="str">
        <f>IF(Q59=1,TRIM(IF(L59&gt;0,"Denmark: "&amp;IFERROR(LOOKUP(2,1/(Denmark!$C60:$AZ60&lt;&gt;""),Denmark!$C$4:$AZ$4),"")&amp;" ","")&amp;IF(M59&gt;0,"Norway: "&amp;IFERROR(LOOKUP(2,1/(Norway!$C60:$AZ60&lt;&gt;""),Norway!$C$4:$AZ$4),"")&amp;" ","")&amp;IF(N59&gt;0,"Finland: "&amp;IFERROR(LOOKUP(2,1/(Finland!$C60:$AZ60&lt;&gt;""),Finland!$C$4:$AZ$4),"")&amp;" ","")&amp;IF(O59&gt;0,"Sweden: "&amp;IFERROR(LOOKUP(2,1/(Sweden!$C60:$AZ60&lt;&gt;""),Sweden!$C$4:$AZ$4),"")&amp;" ","")),"")</f>
        <v>Sweden: Kasper Wieck</v>
      </c>
      <c r="BJ59" s="32">
        <f t="shared" si="34"/>
        <v>3</v>
      </c>
      <c r="BK59" s="32">
        <f t="shared" si="35"/>
        <v>3.0025200000000001</v>
      </c>
    </row>
    <row r="60" spans="6:63" ht="13.5" customHeight="1">
      <c r="F60" s="32" t="str">
        <f t="shared" si="36"/>
        <v>Norway</v>
      </c>
      <c r="G60" s="32" t="str">
        <f>IF(Norway!AC$4="","",Norway!AC$4)</f>
        <v/>
      </c>
      <c r="H60" s="32" t="str">
        <f>IF(G60="","",COUNTIF(Norway!AC$5:AC$311,"&lt;&gt;"))</f>
        <v/>
      </c>
      <c r="I60" s="32" t="str">
        <f>IF(G60="","",SUMPRODUCT(--(Norway!AC$5:AC$311&lt;&gt;""),--($P$4:$P$310&gt;0),--($P$4:$P$310&lt;3)))</f>
        <v/>
      </c>
      <c r="K60" s="32" t="str">
        <f>Denmark!A61</f>
        <v>Northern gannet</v>
      </c>
      <c r="L60" s="32">
        <f>Denmark!BA61</f>
        <v>0</v>
      </c>
      <c r="M60" s="32">
        <f>Norway!BA61</f>
        <v>4</v>
      </c>
      <c r="N60" s="32">
        <f>Finland!BA61</f>
        <v>0</v>
      </c>
      <c r="O60" s="32">
        <f>Sweden!BA61</f>
        <v>9</v>
      </c>
      <c r="P60" s="32">
        <f t="shared" si="1"/>
        <v>13</v>
      </c>
      <c r="Q60" s="32">
        <f t="shared" si="2"/>
        <v>2</v>
      </c>
      <c r="S60" s="32" t="str">
        <f t="shared" si="3"/>
        <v>Northern gannet</v>
      </c>
      <c r="T60" s="32">
        <f t="shared" si="4"/>
        <v>13</v>
      </c>
      <c r="U60" s="32">
        <f t="shared" si="5"/>
        <v>2</v>
      </c>
      <c r="V60" s="32" t="str">
        <f t="shared" si="6"/>
        <v>Norway Sweden</v>
      </c>
      <c r="X60" s="32" t="str">
        <f t="shared" si="7"/>
        <v>Northern gannet</v>
      </c>
      <c r="Y60" s="32" t="str">
        <f t="shared" si="8"/>
        <v/>
      </c>
      <c r="Z60" s="32" t="str">
        <f>IF(AND(P60&gt;0,P60&lt;3),TRIM(IF(L60&gt;0,"Denmark: "&amp;IFERROR(LOOKUP(2,1/(Denmark!$C61:$AZ61&lt;&gt;""),Denmark!$C$4:$AZ$4),"")&amp;" ","")&amp;IF(M60&gt;0,"Norway: "&amp;IFERROR(LOOKUP(2,1/(Norway!$C61:$AZ61&lt;&gt;""),Norway!$C$4:$AZ$4),"")&amp;" ","")&amp;IF(N60&gt;0,"Finland: "&amp;IFERROR(LOOKUP(2,1/(Finland!$C61:$AZ61&lt;&gt;""),Finland!$C$4:$AZ$4),"")&amp;" ","")&amp;IF(O60&gt;0,"Sweden: "&amp;IFERROR(LOOKUP(2,1/(Sweden!$C61:$AZ61&lt;&gt;""),Sweden!$C$4:$AZ$4),"")&amp;" ","")),"")</f>
        <v/>
      </c>
      <c r="AA60" s="32">
        <f t="shared" si="9"/>
        <v>13</v>
      </c>
      <c r="AC60" s="32"/>
      <c r="AD60" s="32"/>
      <c r="AE60" s="32"/>
      <c r="AF60" s="32"/>
      <c r="AG60" s="32"/>
      <c r="AH60" s="32"/>
      <c r="AI60" s="32" t="str">
        <f t="shared" si="37"/>
        <v>Norway</v>
      </c>
      <c r="AJ60" s="32" t="str">
        <f t="shared" si="38"/>
        <v/>
      </c>
      <c r="AK60" s="32" t="str">
        <f t="shared" si="39"/>
        <v/>
      </c>
      <c r="AL60" s="32" t="str">
        <f t="shared" si="40"/>
        <v/>
      </c>
      <c r="AM60" s="32">
        <f t="shared" si="41"/>
        <v>-1</v>
      </c>
      <c r="AN60" s="32">
        <f t="shared" si="42"/>
        <v>-1</v>
      </c>
      <c r="AO60" s="32" t="str">
        <f t="shared" si="17"/>
        <v>Northern gannet</v>
      </c>
      <c r="AP60" s="32">
        <f t="shared" si="18"/>
        <v>13</v>
      </c>
      <c r="AQ60" s="32">
        <f t="shared" si="19"/>
        <v>2</v>
      </c>
      <c r="AR60" s="32" t="str">
        <f t="shared" si="20"/>
        <v>Norway Sweden</v>
      </c>
      <c r="AS60" s="32">
        <f t="shared" si="21"/>
        <v>13.002509999999999</v>
      </c>
      <c r="AT60" s="32"/>
      <c r="AU60" s="32" t="str">
        <f t="shared" si="22"/>
        <v>Northern gannet</v>
      </c>
      <c r="AV60" s="32" t="str">
        <f t="shared" si="23"/>
        <v/>
      </c>
      <c r="AW60" s="32" t="str">
        <f t="shared" si="24"/>
        <v/>
      </c>
      <c r="AX60" s="32">
        <f t="shared" si="25"/>
        <v>13</v>
      </c>
      <c r="AY60" s="32">
        <f t="shared" si="26"/>
        <v>-1</v>
      </c>
      <c r="AZ60" s="32"/>
      <c r="BA60" s="32" t="str">
        <f t="shared" si="27"/>
        <v>Northern gannet</v>
      </c>
      <c r="BB60" s="32">
        <f t="shared" si="28"/>
        <v>13</v>
      </c>
      <c r="BC60" s="32">
        <f t="shared" si="29"/>
        <v>2</v>
      </c>
      <c r="BD60" s="32" t="str">
        <f t="shared" si="30"/>
        <v>Norway Sweden</v>
      </c>
      <c r="BE60" s="32">
        <f t="shared" si="31"/>
        <v>-1</v>
      </c>
      <c r="BG60" s="32" t="str">
        <f t="shared" si="32"/>
        <v>Northern gannet</v>
      </c>
      <c r="BH60" s="32" t="str">
        <f t="shared" si="33"/>
        <v/>
      </c>
      <c r="BI60" s="32" t="str">
        <f>IF(Q60=1,TRIM(IF(L60&gt;0,"Denmark: "&amp;IFERROR(LOOKUP(2,1/(Denmark!$C61:$AZ61&lt;&gt;""),Denmark!$C$4:$AZ$4),"")&amp;" ","")&amp;IF(M60&gt;0,"Norway: "&amp;IFERROR(LOOKUP(2,1/(Norway!$C61:$AZ61&lt;&gt;""),Norway!$C$4:$AZ$4),"")&amp;" ","")&amp;IF(N60&gt;0,"Finland: "&amp;IFERROR(LOOKUP(2,1/(Finland!$C61:$AZ61&lt;&gt;""),Finland!$C$4:$AZ$4),"")&amp;" ","")&amp;IF(O60&gt;0,"Sweden: "&amp;IFERROR(LOOKUP(2,1/(Sweden!$C61:$AZ61&lt;&gt;""),Sweden!$C$4:$AZ$4),"")&amp;" ","")),"")</f>
        <v/>
      </c>
      <c r="BJ60" s="32">
        <f t="shared" si="34"/>
        <v>13</v>
      </c>
      <c r="BK60" s="32">
        <f t="shared" si="35"/>
        <v>-1</v>
      </c>
    </row>
    <row r="61" spans="6:63" ht="13.5" customHeight="1">
      <c r="F61" s="32" t="str">
        <f t="shared" si="36"/>
        <v>Norway</v>
      </c>
      <c r="G61" s="32" t="str">
        <f>IF(Norway!AD$4="","",Norway!AD$4)</f>
        <v/>
      </c>
      <c r="H61" s="32" t="str">
        <f>IF(G61="","",COUNTIF(Norway!AD$5:AD$311,"&lt;&gt;"))</f>
        <v/>
      </c>
      <c r="I61" s="32" t="str">
        <f>IF(G61="","",SUMPRODUCT(--(Norway!AD$5:AD$311&lt;&gt;""),--($P$4:$P$310&gt;0),--($P$4:$P$310&lt;3)))</f>
        <v/>
      </c>
      <c r="K61" s="32" t="str">
        <f>Denmark!A62</f>
        <v>Great cormorant</v>
      </c>
      <c r="L61" s="32">
        <f>Denmark!BA62</f>
        <v>0</v>
      </c>
      <c r="M61" s="32">
        <f>Norway!BA62</f>
        <v>4</v>
      </c>
      <c r="N61" s="32">
        <f>Finland!BA62</f>
        <v>18</v>
      </c>
      <c r="O61" s="32">
        <f>Sweden!BA62</f>
        <v>15</v>
      </c>
      <c r="P61" s="32">
        <f t="shared" si="1"/>
        <v>37</v>
      </c>
      <c r="Q61" s="32">
        <f t="shared" si="2"/>
        <v>3</v>
      </c>
      <c r="S61" s="32" t="str">
        <f t="shared" si="3"/>
        <v>Great cormorant</v>
      </c>
      <c r="T61" s="32">
        <f t="shared" si="4"/>
        <v>37</v>
      </c>
      <c r="U61" s="32">
        <f t="shared" si="5"/>
        <v>3</v>
      </c>
      <c r="V61" s="32" t="str">
        <f t="shared" si="6"/>
        <v>Norway Finland Sweden</v>
      </c>
      <c r="X61" s="32" t="str">
        <f t="shared" si="7"/>
        <v>Great cormorant</v>
      </c>
      <c r="Y61" s="32" t="str">
        <f t="shared" si="8"/>
        <v/>
      </c>
      <c r="Z61" s="32" t="str">
        <f>IF(AND(P61&gt;0,P61&lt;3),TRIM(IF(L61&gt;0,"Denmark: "&amp;IFERROR(LOOKUP(2,1/(Denmark!$C62:$AZ62&lt;&gt;""),Denmark!$C$4:$AZ$4),"")&amp;" ","")&amp;IF(M61&gt;0,"Norway: "&amp;IFERROR(LOOKUP(2,1/(Norway!$C62:$AZ62&lt;&gt;""),Norway!$C$4:$AZ$4),"")&amp;" ","")&amp;IF(N61&gt;0,"Finland: "&amp;IFERROR(LOOKUP(2,1/(Finland!$C62:$AZ62&lt;&gt;""),Finland!$C$4:$AZ$4),"")&amp;" ","")&amp;IF(O61&gt;0,"Sweden: "&amp;IFERROR(LOOKUP(2,1/(Sweden!$C62:$AZ62&lt;&gt;""),Sweden!$C$4:$AZ$4),"")&amp;" ","")),"")</f>
        <v/>
      </c>
      <c r="AA61" s="32">
        <f t="shared" si="9"/>
        <v>37</v>
      </c>
      <c r="AC61" s="32"/>
      <c r="AD61" s="32"/>
      <c r="AE61" s="32"/>
      <c r="AF61" s="32"/>
      <c r="AG61" s="32"/>
      <c r="AH61" s="32"/>
      <c r="AI61" s="32" t="str">
        <f t="shared" si="37"/>
        <v>Norway</v>
      </c>
      <c r="AJ61" s="32" t="str">
        <f t="shared" si="38"/>
        <v/>
      </c>
      <c r="AK61" s="32" t="str">
        <f t="shared" si="39"/>
        <v/>
      </c>
      <c r="AL61" s="32" t="str">
        <f t="shared" si="40"/>
        <v/>
      </c>
      <c r="AM61" s="32">
        <f t="shared" si="41"/>
        <v>-1</v>
      </c>
      <c r="AN61" s="32">
        <f t="shared" si="42"/>
        <v>-1</v>
      </c>
      <c r="AO61" s="32" t="str">
        <f t="shared" si="17"/>
        <v>Great cormorant</v>
      </c>
      <c r="AP61" s="32">
        <f t="shared" si="18"/>
        <v>37</v>
      </c>
      <c r="AQ61" s="32">
        <f t="shared" si="19"/>
        <v>3</v>
      </c>
      <c r="AR61" s="32" t="str">
        <f t="shared" si="20"/>
        <v>Norway Finland Sweden</v>
      </c>
      <c r="AS61" s="32">
        <f t="shared" si="21"/>
        <v>37.002499999999998</v>
      </c>
      <c r="AT61" s="32"/>
      <c r="AU61" s="32" t="str">
        <f t="shared" si="22"/>
        <v>Great cormorant</v>
      </c>
      <c r="AV61" s="32" t="str">
        <f t="shared" si="23"/>
        <v/>
      </c>
      <c r="AW61" s="32" t="str">
        <f t="shared" si="24"/>
        <v/>
      </c>
      <c r="AX61" s="32">
        <f t="shared" si="25"/>
        <v>37</v>
      </c>
      <c r="AY61" s="32">
        <f t="shared" si="26"/>
        <v>-1</v>
      </c>
      <c r="AZ61" s="32"/>
      <c r="BA61" s="32" t="str">
        <f t="shared" si="27"/>
        <v>Great cormorant</v>
      </c>
      <c r="BB61" s="32">
        <f t="shared" si="28"/>
        <v>37</v>
      </c>
      <c r="BC61" s="32">
        <f t="shared" si="29"/>
        <v>3</v>
      </c>
      <c r="BD61" s="32" t="str">
        <f t="shared" si="30"/>
        <v>Norway Finland Sweden</v>
      </c>
      <c r="BE61" s="32">
        <f t="shared" si="31"/>
        <v>-1</v>
      </c>
      <c r="BG61" s="32" t="str">
        <f t="shared" si="32"/>
        <v>Great cormorant</v>
      </c>
      <c r="BH61" s="32" t="str">
        <f t="shared" si="33"/>
        <v/>
      </c>
      <c r="BI61" s="32" t="str">
        <f>IF(Q61=1,TRIM(IF(L61&gt;0,"Denmark: "&amp;IFERROR(LOOKUP(2,1/(Denmark!$C62:$AZ62&lt;&gt;""),Denmark!$C$4:$AZ$4),"")&amp;" ","")&amp;IF(M61&gt;0,"Norway: "&amp;IFERROR(LOOKUP(2,1/(Norway!$C62:$AZ62&lt;&gt;""),Norway!$C$4:$AZ$4),"")&amp;" ","")&amp;IF(N61&gt;0,"Finland: "&amp;IFERROR(LOOKUP(2,1/(Finland!$C62:$AZ62&lt;&gt;""),Finland!$C$4:$AZ$4),"")&amp;" ","")&amp;IF(O61&gt;0,"Sweden: "&amp;IFERROR(LOOKUP(2,1/(Sweden!$C62:$AZ62&lt;&gt;""),Sweden!$C$4:$AZ$4),"")&amp;" ","")),"")</f>
        <v/>
      </c>
      <c r="BJ61" s="32">
        <f t="shared" si="34"/>
        <v>37</v>
      </c>
      <c r="BK61" s="32">
        <f t="shared" si="35"/>
        <v>-1</v>
      </c>
    </row>
    <row r="62" spans="6:63" ht="13.5" customHeight="1">
      <c r="F62" s="32" t="str">
        <f t="shared" si="36"/>
        <v>Norway</v>
      </c>
      <c r="G62" s="32" t="str">
        <f>IF(Norway!AE$4="","",Norway!AE$4)</f>
        <v/>
      </c>
      <c r="H62" s="32" t="str">
        <f>IF(G62="","",COUNTIF(Norway!AE$5:AE$311,"&lt;&gt;"))</f>
        <v/>
      </c>
      <c r="I62" s="32" t="str">
        <f>IF(G62="","",SUMPRODUCT(--(Norway!AE$5:AE$311&lt;&gt;""),--($P$4:$P$310&gt;0),--($P$4:$P$310&lt;3)))</f>
        <v/>
      </c>
      <c r="K62" s="32" t="str">
        <f>Denmark!A63</f>
        <v>European shag</v>
      </c>
      <c r="L62" s="32">
        <f>Denmark!BA63</f>
        <v>0</v>
      </c>
      <c r="M62" s="32">
        <f>Norway!BA63</f>
        <v>3</v>
      </c>
      <c r="N62" s="32">
        <f>Finland!BA63</f>
        <v>0</v>
      </c>
      <c r="O62" s="32">
        <f>Sweden!BA63</f>
        <v>9</v>
      </c>
      <c r="P62" s="32">
        <f t="shared" si="1"/>
        <v>12</v>
      </c>
      <c r="Q62" s="32">
        <f t="shared" si="2"/>
        <v>2</v>
      </c>
      <c r="S62" s="32" t="str">
        <f t="shared" si="3"/>
        <v>European shag</v>
      </c>
      <c r="T62" s="32">
        <f t="shared" si="4"/>
        <v>12</v>
      </c>
      <c r="U62" s="32">
        <f t="shared" si="5"/>
        <v>2</v>
      </c>
      <c r="V62" s="32" t="str">
        <f t="shared" si="6"/>
        <v>Norway Sweden</v>
      </c>
      <c r="X62" s="32" t="str">
        <f t="shared" si="7"/>
        <v>European shag</v>
      </c>
      <c r="Y62" s="32" t="str">
        <f t="shared" si="8"/>
        <v/>
      </c>
      <c r="Z62" s="32" t="str">
        <f>IF(AND(P62&gt;0,P62&lt;3),TRIM(IF(L62&gt;0,"Denmark: "&amp;IFERROR(LOOKUP(2,1/(Denmark!$C63:$AZ63&lt;&gt;""),Denmark!$C$4:$AZ$4),"")&amp;" ","")&amp;IF(M62&gt;0,"Norway: "&amp;IFERROR(LOOKUP(2,1/(Norway!$C63:$AZ63&lt;&gt;""),Norway!$C$4:$AZ$4),"")&amp;" ","")&amp;IF(N62&gt;0,"Finland: "&amp;IFERROR(LOOKUP(2,1/(Finland!$C63:$AZ63&lt;&gt;""),Finland!$C$4:$AZ$4),"")&amp;" ","")&amp;IF(O62&gt;0,"Sweden: "&amp;IFERROR(LOOKUP(2,1/(Sweden!$C63:$AZ63&lt;&gt;""),Sweden!$C$4:$AZ$4),"")&amp;" ","")),"")</f>
        <v/>
      </c>
      <c r="AA62" s="32">
        <f t="shared" si="9"/>
        <v>12</v>
      </c>
      <c r="AC62" s="32"/>
      <c r="AD62" s="32"/>
      <c r="AE62" s="32"/>
      <c r="AF62" s="32"/>
      <c r="AG62" s="32"/>
      <c r="AH62" s="32"/>
      <c r="AI62" s="32" t="str">
        <f t="shared" si="37"/>
        <v>Norway</v>
      </c>
      <c r="AJ62" s="32" t="str">
        <f t="shared" si="38"/>
        <v/>
      </c>
      <c r="AK62" s="32" t="str">
        <f t="shared" si="39"/>
        <v/>
      </c>
      <c r="AL62" s="32" t="str">
        <f t="shared" si="40"/>
        <v/>
      </c>
      <c r="AM62" s="32">
        <f t="shared" si="41"/>
        <v>-1</v>
      </c>
      <c r="AN62" s="32">
        <f t="shared" si="42"/>
        <v>-1</v>
      </c>
      <c r="AO62" s="32" t="str">
        <f t="shared" si="17"/>
        <v>European shag</v>
      </c>
      <c r="AP62" s="32">
        <f t="shared" si="18"/>
        <v>12</v>
      </c>
      <c r="AQ62" s="32">
        <f t="shared" si="19"/>
        <v>2</v>
      </c>
      <c r="AR62" s="32" t="str">
        <f t="shared" si="20"/>
        <v>Norway Sweden</v>
      </c>
      <c r="AS62" s="32">
        <f t="shared" si="21"/>
        <v>12.00249</v>
      </c>
      <c r="AT62" s="32"/>
      <c r="AU62" s="32" t="str">
        <f t="shared" si="22"/>
        <v>European shag</v>
      </c>
      <c r="AV62" s="32" t="str">
        <f t="shared" si="23"/>
        <v/>
      </c>
      <c r="AW62" s="32" t="str">
        <f t="shared" si="24"/>
        <v/>
      </c>
      <c r="AX62" s="32">
        <f t="shared" si="25"/>
        <v>12</v>
      </c>
      <c r="AY62" s="32">
        <f t="shared" si="26"/>
        <v>-1</v>
      </c>
      <c r="AZ62" s="32"/>
      <c r="BA62" s="32" t="str">
        <f t="shared" si="27"/>
        <v>European shag</v>
      </c>
      <c r="BB62" s="32">
        <f t="shared" si="28"/>
        <v>12</v>
      </c>
      <c r="BC62" s="32">
        <f t="shared" si="29"/>
        <v>2</v>
      </c>
      <c r="BD62" s="32" t="str">
        <f t="shared" si="30"/>
        <v>Norway Sweden</v>
      </c>
      <c r="BE62" s="32">
        <f t="shared" si="31"/>
        <v>-1</v>
      </c>
      <c r="BG62" s="32" t="str">
        <f t="shared" si="32"/>
        <v>European shag</v>
      </c>
      <c r="BH62" s="32" t="str">
        <f t="shared" si="33"/>
        <v/>
      </c>
      <c r="BI62" s="32" t="str">
        <f>IF(Q62=1,TRIM(IF(L62&gt;0,"Denmark: "&amp;IFERROR(LOOKUP(2,1/(Denmark!$C63:$AZ63&lt;&gt;""),Denmark!$C$4:$AZ$4),"")&amp;" ","")&amp;IF(M62&gt;0,"Norway: "&amp;IFERROR(LOOKUP(2,1/(Norway!$C63:$AZ63&lt;&gt;""),Norway!$C$4:$AZ$4),"")&amp;" ","")&amp;IF(N62&gt;0,"Finland: "&amp;IFERROR(LOOKUP(2,1/(Finland!$C63:$AZ63&lt;&gt;""),Finland!$C$4:$AZ$4),"")&amp;" ","")&amp;IF(O62&gt;0,"Sweden: "&amp;IFERROR(LOOKUP(2,1/(Sweden!$C63:$AZ63&lt;&gt;""),Sweden!$C$4:$AZ$4),"")&amp;" ","")),"")</f>
        <v/>
      </c>
      <c r="BJ62" s="32">
        <f t="shared" si="34"/>
        <v>12</v>
      </c>
      <c r="BK62" s="32">
        <f t="shared" si="35"/>
        <v>-1</v>
      </c>
    </row>
    <row r="63" spans="6:63" ht="13.5" customHeight="1">
      <c r="F63" s="32" t="str">
        <f t="shared" si="36"/>
        <v>Norway</v>
      </c>
      <c r="G63" s="32" t="str">
        <f>IF(Norway!AF$4="","",Norway!AF$4)</f>
        <v/>
      </c>
      <c r="H63" s="32" t="str">
        <f>IF(G63="","",COUNTIF(Norway!AF$5:AF$311,"&lt;&gt;"))</f>
        <v/>
      </c>
      <c r="I63" s="32" t="str">
        <f>IF(G63="","",SUMPRODUCT(--(Norway!AF$5:AF$311&lt;&gt;""),--($P$4:$P$310&gt;0),--($P$4:$P$310&lt;3)))</f>
        <v/>
      </c>
      <c r="K63" s="32" t="str">
        <f>Denmark!A64</f>
        <v>Eurasian bittern</v>
      </c>
      <c r="L63" s="32">
        <f>Denmark!BA64</f>
        <v>0</v>
      </c>
      <c r="M63" s="32">
        <f>Norway!BA64</f>
        <v>0</v>
      </c>
      <c r="N63" s="32">
        <f>Finland!BA64</f>
        <v>1</v>
      </c>
      <c r="O63" s="32">
        <f>Sweden!BA64</f>
        <v>0</v>
      </c>
      <c r="P63" s="32">
        <f t="shared" si="1"/>
        <v>1</v>
      </c>
      <c r="Q63" s="32">
        <f t="shared" si="2"/>
        <v>1</v>
      </c>
      <c r="S63" s="32" t="str">
        <f t="shared" si="3"/>
        <v>Eurasian bittern</v>
      </c>
      <c r="T63" s="32">
        <f t="shared" si="4"/>
        <v>1</v>
      </c>
      <c r="U63" s="32">
        <f t="shared" si="5"/>
        <v>1</v>
      </c>
      <c r="V63" s="32" t="str">
        <f t="shared" si="6"/>
        <v>Finland</v>
      </c>
      <c r="X63" s="32" t="str">
        <f t="shared" si="7"/>
        <v>Eurasian bittern</v>
      </c>
      <c r="Y63" s="32" t="str">
        <f t="shared" si="8"/>
        <v>Finland</v>
      </c>
      <c r="Z63" s="32" t="str">
        <f>IF(AND(P63&gt;0,P63&lt;3),TRIM(IF(L63&gt;0,"Denmark: "&amp;IFERROR(LOOKUP(2,1/(Denmark!$C64:$AZ64&lt;&gt;""),Denmark!$C$4:$AZ$4),"")&amp;" ","")&amp;IF(M63&gt;0,"Norway: "&amp;IFERROR(LOOKUP(2,1/(Norway!$C64:$AZ64&lt;&gt;""),Norway!$C$4:$AZ$4),"")&amp;" ","")&amp;IF(N63&gt;0,"Finland: "&amp;IFERROR(LOOKUP(2,1/(Finland!$C64:$AZ64&lt;&gt;""),Finland!$C$4:$AZ$4),"")&amp;" ","")&amp;IF(O63&gt;0,"Sweden: "&amp;IFERROR(LOOKUP(2,1/(Sweden!$C64:$AZ64&lt;&gt;""),Sweden!$C$4:$AZ$4),"")&amp;" ","")),"")</f>
        <v>Finland: Viljami Selander</v>
      </c>
      <c r="AA63" s="32">
        <f t="shared" si="9"/>
        <v>1</v>
      </c>
      <c r="AC63" s="32"/>
      <c r="AD63" s="32"/>
      <c r="AE63" s="32"/>
      <c r="AF63" s="32"/>
      <c r="AG63" s="32"/>
      <c r="AH63" s="32"/>
      <c r="AI63" s="32" t="str">
        <f t="shared" si="37"/>
        <v>Norway</v>
      </c>
      <c r="AJ63" s="32" t="str">
        <f t="shared" si="38"/>
        <v/>
      </c>
      <c r="AK63" s="32" t="str">
        <f t="shared" si="39"/>
        <v/>
      </c>
      <c r="AL63" s="32" t="str">
        <f t="shared" si="40"/>
        <v/>
      </c>
      <c r="AM63" s="32">
        <f t="shared" si="41"/>
        <v>-1</v>
      </c>
      <c r="AN63" s="32">
        <f t="shared" si="42"/>
        <v>-1</v>
      </c>
      <c r="AO63" s="32" t="str">
        <f t="shared" si="17"/>
        <v>Eurasian bittern</v>
      </c>
      <c r="AP63" s="32">
        <f t="shared" si="18"/>
        <v>1</v>
      </c>
      <c r="AQ63" s="32">
        <f t="shared" si="19"/>
        <v>1</v>
      </c>
      <c r="AR63" s="32" t="str">
        <f t="shared" si="20"/>
        <v>Finland</v>
      </c>
      <c r="AS63" s="32">
        <f t="shared" si="21"/>
        <v>1.00248</v>
      </c>
      <c r="AT63" s="32"/>
      <c r="AU63" s="32" t="str">
        <f t="shared" si="22"/>
        <v>Eurasian bittern</v>
      </c>
      <c r="AV63" s="32" t="str">
        <f t="shared" si="23"/>
        <v>Finland</v>
      </c>
      <c r="AW63" s="32" t="str">
        <f t="shared" si="24"/>
        <v>Finland: Viljami Selander</v>
      </c>
      <c r="AX63" s="32">
        <f t="shared" si="25"/>
        <v>1</v>
      </c>
      <c r="AY63" s="32">
        <f t="shared" si="26"/>
        <v>2000.248</v>
      </c>
      <c r="AZ63" s="32"/>
      <c r="BA63" s="32" t="str">
        <f t="shared" si="27"/>
        <v>Eurasian bittern</v>
      </c>
      <c r="BB63" s="32">
        <f t="shared" si="28"/>
        <v>1</v>
      </c>
      <c r="BC63" s="32">
        <f t="shared" si="29"/>
        <v>1</v>
      </c>
      <c r="BD63" s="32" t="str">
        <f t="shared" si="30"/>
        <v>Finland</v>
      </c>
      <c r="BE63" s="32">
        <f t="shared" si="31"/>
        <v>-1</v>
      </c>
      <c r="BG63" s="32" t="str">
        <f t="shared" si="32"/>
        <v>Eurasian bittern</v>
      </c>
      <c r="BH63" s="32" t="str">
        <f t="shared" si="33"/>
        <v>Finland</v>
      </c>
      <c r="BI63" s="32" t="str">
        <f>IF(Q63=1,TRIM(IF(L63&gt;0,"Denmark: "&amp;IFERROR(LOOKUP(2,1/(Denmark!$C64:$AZ64&lt;&gt;""),Denmark!$C$4:$AZ$4),"")&amp;" ","")&amp;IF(M63&gt;0,"Norway: "&amp;IFERROR(LOOKUP(2,1/(Norway!$C64:$AZ64&lt;&gt;""),Norway!$C$4:$AZ$4),"")&amp;" ","")&amp;IF(N63&gt;0,"Finland: "&amp;IFERROR(LOOKUP(2,1/(Finland!$C64:$AZ64&lt;&gt;""),Finland!$C$4:$AZ$4),"")&amp;" ","")&amp;IF(O63&gt;0,"Sweden: "&amp;IFERROR(LOOKUP(2,1/(Sweden!$C64:$AZ64&lt;&gt;""),Sweden!$C$4:$AZ$4),"")&amp;" ","")),"")</f>
        <v>Finland: Viljami Selander</v>
      </c>
      <c r="BJ63" s="32">
        <f t="shared" si="34"/>
        <v>1</v>
      </c>
      <c r="BK63" s="32">
        <f t="shared" si="35"/>
        <v>1.00248</v>
      </c>
    </row>
    <row r="64" spans="6:63" ht="13.5" customHeight="1">
      <c r="F64" s="32" t="str">
        <f t="shared" ref="F64:F93" si="43">"Finland"</f>
        <v>Finland</v>
      </c>
      <c r="G64" s="8" t="str">
        <f>IF(Finland!C$4="","",Finland!C$4)</f>
        <v>Aino
Heikkinen</v>
      </c>
      <c r="H64" s="32">
        <f>IF(G64="","",COUNTIF(Finland!C$5:C$311,"&lt;&gt;"))</f>
        <v>43</v>
      </c>
      <c r="I64" s="32">
        <f>IF(G64="","",SUMPRODUCT(--(Finland!C$5:C$311&lt;&gt;""),--($P$4:$P$310&gt;0),--($P$4:$P$310&lt;3)))</f>
        <v>0</v>
      </c>
      <c r="K64" s="32" t="str">
        <f>Denmark!A65</f>
        <v>Little egret</v>
      </c>
      <c r="L64" s="32">
        <f>Denmark!BA65</f>
        <v>0</v>
      </c>
      <c r="M64" s="32">
        <f>Norway!BA65</f>
        <v>0</v>
      </c>
      <c r="N64" s="32">
        <f>Finland!BA65</f>
        <v>0</v>
      </c>
      <c r="O64" s="32">
        <f>Sweden!BA65</f>
        <v>0</v>
      </c>
      <c r="P64" s="32">
        <f t="shared" si="1"/>
        <v>0</v>
      </c>
      <c r="Q64" s="32">
        <f t="shared" si="2"/>
        <v>0</v>
      </c>
      <c r="S64" s="32" t="str">
        <f t="shared" si="3"/>
        <v>Little egret</v>
      </c>
      <c r="T64" s="32">
        <f t="shared" si="4"/>
        <v>0</v>
      </c>
      <c r="U64" s="32">
        <f t="shared" si="5"/>
        <v>0</v>
      </c>
      <c r="V64" s="32" t="str">
        <f t="shared" si="6"/>
        <v/>
      </c>
      <c r="X64" s="32" t="str">
        <f t="shared" si="7"/>
        <v>Little egret</v>
      </c>
      <c r="Y64" s="32" t="str">
        <f t="shared" si="8"/>
        <v/>
      </c>
      <c r="Z64" s="32" t="str">
        <f>IF(AND(P64&gt;0,P64&lt;3),TRIM(IF(L64&gt;0,"Denmark: "&amp;IFERROR(LOOKUP(2,1/(Denmark!$C65:$AZ65&lt;&gt;""),Denmark!$C$4:$AZ$4),"")&amp;" ","")&amp;IF(M64&gt;0,"Norway: "&amp;IFERROR(LOOKUP(2,1/(Norway!$C65:$AZ65&lt;&gt;""),Norway!$C$4:$AZ$4),"")&amp;" ","")&amp;IF(N64&gt;0,"Finland: "&amp;IFERROR(LOOKUP(2,1/(Finland!$C65:$AZ65&lt;&gt;""),Finland!$C$4:$AZ$4),"")&amp;" ","")&amp;IF(O64&gt;0,"Sweden: "&amp;IFERROR(LOOKUP(2,1/(Sweden!$C65:$AZ65&lt;&gt;""),Sweden!$C$4:$AZ$4),"")&amp;" ","")),"")</f>
        <v/>
      </c>
      <c r="AA64" s="32">
        <f t="shared" si="9"/>
        <v>0</v>
      </c>
      <c r="AC64" s="32"/>
      <c r="AD64" s="32"/>
      <c r="AE64" s="32"/>
      <c r="AF64" s="32"/>
      <c r="AG64" s="32"/>
      <c r="AH64" s="32"/>
      <c r="AI64" s="32" t="str">
        <f t="shared" si="37"/>
        <v>Finland</v>
      </c>
      <c r="AJ64" s="8" t="str">
        <f t="shared" si="38"/>
        <v>Aino
Heikkinen</v>
      </c>
      <c r="AK64" s="32">
        <f t="shared" si="39"/>
        <v>43</v>
      </c>
      <c r="AL64" s="32">
        <f t="shared" si="40"/>
        <v>0</v>
      </c>
      <c r="AM64" s="32">
        <f t="shared" si="41"/>
        <v>43.001399999999997</v>
      </c>
      <c r="AN64" s="32">
        <f t="shared" si="42"/>
        <v>1.4E-3</v>
      </c>
      <c r="AO64" s="32" t="str">
        <f t="shared" si="17"/>
        <v>Little egret</v>
      </c>
      <c r="AP64" s="32">
        <f t="shared" si="18"/>
        <v>0</v>
      </c>
      <c r="AQ64" s="32">
        <f t="shared" si="19"/>
        <v>0</v>
      </c>
      <c r="AR64" s="32" t="str">
        <f t="shared" si="20"/>
        <v/>
      </c>
      <c r="AS64" s="32">
        <f t="shared" si="21"/>
        <v>2.47E-3</v>
      </c>
      <c r="AT64" s="32"/>
      <c r="AU64" s="32" t="str">
        <f t="shared" si="22"/>
        <v>Little egret</v>
      </c>
      <c r="AV64" s="32" t="str">
        <f t="shared" si="23"/>
        <v/>
      </c>
      <c r="AW64" s="32" t="str">
        <f t="shared" si="24"/>
        <v/>
      </c>
      <c r="AX64" s="32">
        <f t="shared" si="25"/>
        <v>0</v>
      </c>
      <c r="AY64" s="32">
        <f t="shared" si="26"/>
        <v>-1</v>
      </c>
      <c r="AZ64" s="32"/>
      <c r="BA64" s="32" t="str">
        <f t="shared" si="27"/>
        <v>Little egret</v>
      </c>
      <c r="BB64" s="32">
        <f t="shared" si="28"/>
        <v>0</v>
      </c>
      <c r="BC64" s="32">
        <f t="shared" si="29"/>
        <v>0</v>
      </c>
      <c r="BD64" s="32" t="str">
        <f t="shared" si="30"/>
        <v/>
      </c>
      <c r="BE64" s="32">
        <f t="shared" si="31"/>
        <v>-1</v>
      </c>
      <c r="BG64" s="32" t="str">
        <f t="shared" si="32"/>
        <v>Little egret</v>
      </c>
      <c r="BH64" s="32" t="str">
        <f t="shared" si="33"/>
        <v/>
      </c>
      <c r="BI64" s="32" t="str">
        <f>IF(Q64=1,TRIM(IF(L64&gt;0,"Denmark: "&amp;IFERROR(LOOKUP(2,1/(Denmark!$C65:$AZ65&lt;&gt;""),Denmark!$C$4:$AZ$4),"")&amp;" ","")&amp;IF(M64&gt;0,"Norway: "&amp;IFERROR(LOOKUP(2,1/(Norway!$C65:$AZ65&lt;&gt;""),Norway!$C$4:$AZ$4),"")&amp;" ","")&amp;IF(N64&gt;0,"Finland: "&amp;IFERROR(LOOKUP(2,1/(Finland!$C65:$AZ65&lt;&gt;""),Finland!$C$4:$AZ$4),"")&amp;" ","")&amp;IF(O64&gt;0,"Sweden: "&amp;IFERROR(LOOKUP(2,1/(Sweden!$C65:$AZ65&lt;&gt;""),Sweden!$C$4:$AZ$4),"")&amp;" ","")),"")</f>
        <v/>
      </c>
      <c r="BJ64" s="32">
        <f t="shared" si="34"/>
        <v>0</v>
      </c>
      <c r="BK64" s="32">
        <f t="shared" si="35"/>
        <v>-1</v>
      </c>
    </row>
    <row r="65" spans="6:63" ht="13.5" customHeight="1">
      <c r="F65" s="32" t="str">
        <f t="shared" si="43"/>
        <v>Finland</v>
      </c>
      <c r="G65" s="32" t="str">
        <f>IF(Finland!D$4="","",Finland!D$4)</f>
        <v>Eetu Paljakka</v>
      </c>
      <c r="H65" s="32">
        <f>IF(G65="","",COUNTIF(Finland!D$5:D$311,"&lt;&gt;"))</f>
        <v>75</v>
      </c>
      <c r="I65" s="32">
        <f>IF(G65="","",SUMPRODUCT(--(Finland!D$5:D$311&lt;&gt;""),--($P$4:$P$310&gt;0),--($P$4:$P$310&lt;3)))</f>
        <v>1</v>
      </c>
      <c r="K65" s="32" t="str">
        <f>Denmark!A66</f>
        <v>Great egret</v>
      </c>
      <c r="L65" s="32">
        <f>Denmark!BA66</f>
        <v>0</v>
      </c>
      <c r="M65" s="32">
        <f>Norway!BA66</f>
        <v>0</v>
      </c>
      <c r="N65" s="32">
        <f>Finland!BA66</f>
        <v>7</v>
      </c>
      <c r="O65" s="32">
        <f>Sweden!BA66</f>
        <v>8</v>
      </c>
      <c r="P65" s="32">
        <f t="shared" si="1"/>
        <v>15</v>
      </c>
      <c r="Q65" s="32">
        <f t="shared" si="2"/>
        <v>2</v>
      </c>
      <c r="S65" s="32" t="str">
        <f t="shared" si="3"/>
        <v>Great egret</v>
      </c>
      <c r="T65" s="32">
        <f t="shared" si="4"/>
        <v>15</v>
      </c>
      <c r="U65" s="32">
        <f t="shared" si="5"/>
        <v>2</v>
      </c>
      <c r="V65" s="32" t="str">
        <f t="shared" si="6"/>
        <v>Finland Sweden</v>
      </c>
      <c r="X65" s="32" t="str">
        <f t="shared" si="7"/>
        <v>Great egret</v>
      </c>
      <c r="Y65" s="32" t="str">
        <f t="shared" si="8"/>
        <v/>
      </c>
      <c r="Z65" s="32" t="str">
        <f>IF(AND(P65&gt;0,P65&lt;3),TRIM(IF(L65&gt;0,"Denmark: "&amp;IFERROR(LOOKUP(2,1/(Denmark!$C66:$AZ66&lt;&gt;""),Denmark!$C$4:$AZ$4),"")&amp;" ","")&amp;IF(M65&gt;0,"Norway: "&amp;IFERROR(LOOKUP(2,1/(Norway!$C66:$AZ66&lt;&gt;""),Norway!$C$4:$AZ$4),"")&amp;" ","")&amp;IF(N65&gt;0,"Finland: "&amp;IFERROR(LOOKUP(2,1/(Finland!$C66:$AZ66&lt;&gt;""),Finland!$C$4:$AZ$4),"")&amp;" ","")&amp;IF(O65&gt;0,"Sweden: "&amp;IFERROR(LOOKUP(2,1/(Sweden!$C66:$AZ66&lt;&gt;""),Sweden!$C$4:$AZ$4),"")&amp;" ","")),"")</f>
        <v/>
      </c>
      <c r="AA65" s="32">
        <f t="shared" si="9"/>
        <v>15</v>
      </c>
      <c r="AC65" s="32"/>
      <c r="AD65" s="32"/>
      <c r="AE65" s="32"/>
      <c r="AF65" s="32"/>
      <c r="AG65" s="32"/>
      <c r="AH65" s="32"/>
      <c r="AI65" s="32" t="str">
        <f t="shared" si="37"/>
        <v>Finland</v>
      </c>
      <c r="AJ65" s="32" t="str">
        <f t="shared" si="38"/>
        <v>Eetu Paljakka</v>
      </c>
      <c r="AK65" s="32">
        <f t="shared" si="39"/>
        <v>75</v>
      </c>
      <c r="AL65" s="32">
        <f t="shared" si="40"/>
        <v>1</v>
      </c>
      <c r="AM65" s="32">
        <f t="shared" si="41"/>
        <v>75.001390000000001</v>
      </c>
      <c r="AN65" s="32">
        <f t="shared" si="42"/>
        <v>1.00139</v>
      </c>
      <c r="AO65" s="32" t="str">
        <f t="shared" si="17"/>
        <v>Great egret</v>
      </c>
      <c r="AP65" s="32">
        <f t="shared" si="18"/>
        <v>15</v>
      </c>
      <c r="AQ65" s="32">
        <f t="shared" si="19"/>
        <v>2</v>
      </c>
      <c r="AR65" s="32" t="str">
        <f t="shared" si="20"/>
        <v>Finland Sweden</v>
      </c>
      <c r="AS65" s="32">
        <f t="shared" si="21"/>
        <v>15.002459999999999</v>
      </c>
      <c r="AT65" s="32"/>
      <c r="AU65" s="32" t="str">
        <f t="shared" si="22"/>
        <v>Great egret</v>
      </c>
      <c r="AV65" s="32" t="str">
        <f t="shared" si="23"/>
        <v/>
      </c>
      <c r="AW65" s="32" t="str">
        <f t="shared" si="24"/>
        <v/>
      </c>
      <c r="AX65" s="32">
        <f t="shared" si="25"/>
        <v>15</v>
      </c>
      <c r="AY65" s="32">
        <f t="shared" si="26"/>
        <v>-1</v>
      </c>
      <c r="AZ65" s="32"/>
      <c r="BA65" s="32" t="str">
        <f t="shared" si="27"/>
        <v>Great egret</v>
      </c>
      <c r="BB65" s="32">
        <f t="shared" si="28"/>
        <v>15</v>
      </c>
      <c r="BC65" s="32">
        <f t="shared" si="29"/>
        <v>2</v>
      </c>
      <c r="BD65" s="32" t="str">
        <f t="shared" si="30"/>
        <v>Finland Sweden</v>
      </c>
      <c r="BE65" s="32">
        <f t="shared" si="31"/>
        <v>-1</v>
      </c>
      <c r="BG65" s="32" t="str">
        <f t="shared" si="32"/>
        <v>Great egret</v>
      </c>
      <c r="BH65" s="32" t="str">
        <f t="shared" si="33"/>
        <v/>
      </c>
      <c r="BI65" s="32" t="str">
        <f>IF(Q65=1,TRIM(IF(L65&gt;0,"Denmark: "&amp;IFERROR(LOOKUP(2,1/(Denmark!$C66:$AZ66&lt;&gt;""),Denmark!$C$4:$AZ$4),"")&amp;" ","")&amp;IF(M65&gt;0,"Norway: "&amp;IFERROR(LOOKUP(2,1/(Norway!$C66:$AZ66&lt;&gt;""),Norway!$C$4:$AZ$4),"")&amp;" ","")&amp;IF(N65&gt;0,"Finland: "&amp;IFERROR(LOOKUP(2,1/(Finland!$C66:$AZ66&lt;&gt;""),Finland!$C$4:$AZ$4),"")&amp;" ","")&amp;IF(O65&gt;0,"Sweden: "&amp;IFERROR(LOOKUP(2,1/(Sweden!$C66:$AZ66&lt;&gt;""),Sweden!$C$4:$AZ$4),"")&amp;" ","")),"")</f>
        <v/>
      </c>
      <c r="BJ65" s="32">
        <f t="shared" si="34"/>
        <v>15</v>
      </c>
      <c r="BK65" s="32">
        <f t="shared" si="35"/>
        <v>-1</v>
      </c>
    </row>
    <row r="66" spans="6:63" ht="13.5" customHeight="1">
      <c r="F66" s="32" t="str">
        <f t="shared" si="43"/>
        <v>Finland</v>
      </c>
      <c r="G66" s="32" t="str">
        <f>IF(Finland!E$4="","",Finland!E$4)</f>
        <v>Elias Bragge</v>
      </c>
      <c r="H66" s="32">
        <f>IF(G66="","",COUNTIF(Finland!E$5:E$311,"&lt;&gt;"))</f>
        <v>28</v>
      </c>
      <c r="I66" s="32">
        <f>IF(G66="","",SUMPRODUCT(--(Finland!E$5:E$311&lt;&gt;""),--($P$4:$P$310&gt;0),--($P$4:$P$310&lt;3)))</f>
        <v>0</v>
      </c>
      <c r="K66" s="32" t="str">
        <f>Denmark!A67</f>
        <v>Grey heron</v>
      </c>
      <c r="L66" s="32">
        <f>Denmark!BA67</f>
        <v>0</v>
      </c>
      <c r="M66" s="32">
        <f>Norway!BA67</f>
        <v>2</v>
      </c>
      <c r="N66" s="32">
        <f>Finland!BA67</f>
        <v>16</v>
      </c>
      <c r="O66" s="32">
        <f>Sweden!BA67</f>
        <v>12</v>
      </c>
      <c r="P66" s="32">
        <f t="shared" si="1"/>
        <v>30</v>
      </c>
      <c r="Q66" s="32">
        <f t="shared" si="2"/>
        <v>3</v>
      </c>
      <c r="S66" s="32" t="str">
        <f t="shared" si="3"/>
        <v>Grey heron</v>
      </c>
      <c r="T66" s="32">
        <f t="shared" si="4"/>
        <v>30</v>
      </c>
      <c r="U66" s="32">
        <f t="shared" si="5"/>
        <v>3</v>
      </c>
      <c r="V66" s="32" t="str">
        <f t="shared" si="6"/>
        <v>Norway Finland Sweden</v>
      </c>
      <c r="X66" s="32" t="str">
        <f t="shared" si="7"/>
        <v>Grey heron</v>
      </c>
      <c r="Y66" s="32" t="str">
        <f t="shared" si="8"/>
        <v/>
      </c>
      <c r="Z66" s="32" t="str">
        <f>IF(AND(P66&gt;0,P66&lt;3),TRIM(IF(L66&gt;0,"Denmark: "&amp;IFERROR(LOOKUP(2,1/(Denmark!$C67:$AZ67&lt;&gt;""),Denmark!$C$4:$AZ$4),"")&amp;" ","")&amp;IF(M66&gt;0,"Norway: "&amp;IFERROR(LOOKUP(2,1/(Norway!$C67:$AZ67&lt;&gt;""),Norway!$C$4:$AZ$4),"")&amp;" ","")&amp;IF(N66&gt;0,"Finland: "&amp;IFERROR(LOOKUP(2,1/(Finland!$C67:$AZ67&lt;&gt;""),Finland!$C$4:$AZ$4),"")&amp;" ","")&amp;IF(O66&gt;0,"Sweden: "&amp;IFERROR(LOOKUP(2,1/(Sweden!$C67:$AZ67&lt;&gt;""),Sweden!$C$4:$AZ$4),"")&amp;" ","")),"")</f>
        <v/>
      </c>
      <c r="AA66" s="32">
        <f t="shared" si="9"/>
        <v>30</v>
      </c>
      <c r="AC66" s="32"/>
      <c r="AD66" s="32"/>
      <c r="AE66" s="32"/>
      <c r="AF66" s="32"/>
      <c r="AG66" s="32"/>
      <c r="AH66" s="32"/>
      <c r="AI66" s="32" t="str">
        <f t="shared" si="37"/>
        <v>Finland</v>
      </c>
      <c r="AJ66" s="32" t="str">
        <f t="shared" si="38"/>
        <v>Elias Bragge</v>
      </c>
      <c r="AK66" s="32">
        <f t="shared" si="39"/>
        <v>28</v>
      </c>
      <c r="AL66" s="32">
        <f t="shared" si="40"/>
        <v>0</v>
      </c>
      <c r="AM66" s="32">
        <f t="shared" si="41"/>
        <v>28.001380000000001</v>
      </c>
      <c r="AN66" s="32">
        <f t="shared" si="42"/>
        <v>1.3799999999999999E-3</v>
      </c>
      <c r="AO66" s="32" t="str">
        <f t="shared" si="17"/>
        <v>Grey heron</v>
      </c>
      <c r="AP66" s="32">
        <f t="shared" si="18"/>
        <v>30</v>
      </c>
      <c r="AQ66" s="32">
        <f t="shared" si="19"/>
        <v>3</v>
      </c>
      <c r="AR66" s="32" t="str">
        <f t="shared" si="20"/>
        <v>Norway Finland Sweden</v>
      </c>
      <c r="AS66" s="32">
        <f t="shared" si="21"/>
        <v>30.00245</v>
      </c>
      <c r="AT66" s="32"/>
      <c r="AU66" s="32" t="str">
        <f t="shared" si="22"/>
        <v>Grey heron</v>
      </c>
      <c r="AV66" s="32" t="str">
        <f t="shared" si="23"/>
        <v/>
      </c>
      <c r="AW66" s="32" t="str">
        <f t="shared" si="24"/>
        <v/>
      </c>
      <c r="AX66" s="32">
        <f t="shared" si="25"/>
        <v>30</v>
      </c>
      <c r="AY66" s="32">
        <f t="shared" si="26"/>
        <v>-1</v>
      </c>
      <c r="AZ66" s="32"/>
      <c r="BA66" s="32" t="str">
        <f t="shared" si="27"/>
        <v>Grey heron</v>
      </c>
      <c r="BB66" s="32">
        <f t="shared" si="28"/>
        <v>30</v>
      </c>
      <c r="BC66" s="32">
        <f t="shared" si="29"/>
        <v>3</v>
      </c>
      <c r="BD66" s="32" t="str">
        <f t="shared" si="30"/>
        <v>Norway Finland Sweden</v>
      </c>
      <c r="BE66" s="32">
        <f t="shared" si="31"/>
        <v>-1</v>
      </c>
      <c r="BG66" s="32" t="str">
        <f t="shared" si="32"/>
        <v>Grey heron</v>
      </c>
      <c r="BH66" s="32" t="str">
        <f t="shared" si="33"/>
        <v/>
      </c>
      <c r="BI66" s="32" t="str">
        <f>IF(Q66=1,TRIM(IF(L66&gt;0,"Denmark: "&amp;IFERROR(LOOKUP(2,1/(Denmark!$C67:$AZ67&lt;&gt;""),Denmark!$C$4:$AZ$4),"")&amp;" ","")&amp;IF(M66&gt;0,"Norway: "&amp;IFERROR(LOOKUP(2,1/(Norway!$C67:$AZ67&lt;&gt;""),Norway!$C$4:$AZ$4),"")&amp;" ","")&amp;IF(N66&gt;0,"Finland: "&amp;IFERROR(LOOKUP(2,1/(Finland!$C67:$AZ67&lt;&gt;""),Finland!$C$4:$AZ$4),"")&amp;" ","")&amp;IF(O66&gt;0,"Sweden: "&amp;IFERROR(LOOKUP(2,1/(Sweden!$C67:$AZ67&lt;&gt;""),Sweden!$C$4:$AZ$4),"")&amp;" ","")),"")</f>
        <v/>
      </c>
      <c r="BJ66" s="32">
        <f t="shared" si="34"/>
        <v>30</v>
      </c>
      <c r="BK66" s="32">
        <f t="shared" si="35"/>
        <v>-1</v>
      </c>
    </row>
    <row r="67" spans="6:63" ht="13.5" customHeight="1">
      <c r="F67" s="32" t="str">
        <f t="shared" si="43"/>
        <v>Finland</v>
      </c>
      <c r="G67" s="32" t="str">
        <f>IF(Finland!F$4="","",Finland!F$4)</f>
        <v>Teemu Rantanen</v>
      </c>
      <c r="H67" s="32">
        <f>IF(G67="","",COUNTIF(Finland!F$5:F$311,"&lt;&gt;"))</f>
        <v>31</v>
      </c>
      <c r="I67" s="32">
        <f>IF(G67="","",SUMPRODUCT(--(Finland!F$5:F$311&lt;&gt;""),--($P$4:$P$310&gt;0),--($P$4:$P$310&lt;3)))</f>
        <v>0</v>
      </c>
      <c r="K67" s="32" t="str">
        <f>Denmark!A68</f>
        <v>Black stork</v>
      </c>
      <c r="L67" s="32">
        <f>Denmark!BA68</f>
        <v>0</v>
      </c>
      <c r="M67" s="32">
        <f>Norway!BA68</f>
        <v>0</v>
      </c>
      <c r="N67" s="32">
        <f>Finland!BA68</f>
        <v>0</v>
      </c>
      <c r="O67" s="32">
        <f>Sweden!BA68</f>
        <v>0</v>
      </c>
      <c r="P67" s="32">
        <f t="shared" si="1"/>
        <v>0</v>
      </c>
      <c r="Q67" s="32">
        <f t="shared" si="2"/>
        <v>0</v>
      </c>
      <c r="S67" s="32" t="str">
        <f t="shared" si="3"/>
        <v>Black stork</v>
      </c>
      <c r="T67" s="32">
        <f t="shared" si="4"/>
        <v>0</v>
      </c>
      <c r="U67" s="32">
        <f t="shared" si="5"/>
        <v>0</v>
      </c>
      <c r="V67" s="32" t="str">
        <f t="shared" si="6"/>
        <v/>
      </c>
      <c r="X67" s="32" t="str">
        <f t="shared" si="7"/>
        <v>Black stork</v>
      </c>
      <c r="Y67" s="32" t="str">
        <f t="shared" si="8"/>
        <v/>
      </c>
      <c r="Z67" s="32" t="str">
        <f>IF(AND(P67&gt;0,P67&lt;3),TRIM(IF(L67&gt;0,"Denmark: "&amp;IFERROR(LOOKUP(2,1/(Denmark!$C68:$AZ68&lt;&gt;""),Denmark!$C$4:$AZ$4),"")&amp;" ","")&amp;IF(M67&gt;0,"Norway: "&amp;IFERROR(LOOKUP(2,1/(Norway!$C68:$AZ68&lt;&gt;""),Norway!$C$4:$AZ$4),"")&amp;" ","")&amp;IF(N67&gt;0,"Finland: "&amp;IFERROR(LOOKUP(2,1/(Finland!$C68:$AZ68&lt;&gt;""),Finland!$C$4:$AZ$4),"")&amp;" ","")&amp;IF(O67&gt;0,"Sweden: "&amp;IFERROR(LOOKUP(2,1/(Sweden!$C68:$AZ68&lt;&gt;""),Sweden!$C$4:$AZ$4),"")&amp;" ","")),"")</f>
        <v/>
      </c>
      <c r="AA67" s="32">
        <f t="shared" si="9"/>
        <v>0</v>
      </c>
      <c r="AC67" s="32"/>
      <c r="AD67" s="32"/>
      <c r="AE67" s="32"/>
      <c r="AF67" s="32"/>
      <c r="AG67" s="32"/>
      <c r="AH67" s="32"/>
      <c r="AI67" s="32" t="str">
        <f t="shared" si="37"/>
        <v>Finland</v>
      </c>
      <c r="AJ67" s="32" t="str">
        <f t="shared" si="38"/>
        <v>Teemu Rantanen</v>
      </c>
      <c r="AK67" s="32">
        <f t="shared" si="39"/>
        <v>31</v>
      </c>
      <c r="AL67" s="32">
        <f t="shared" si="40"/>
        <v>0</v>
      </c>
      <c r="AM67" s="32">
        <f t="shared" si="41"/>
        <v>31.001370000000001</v>
      </c>
      <c r="AN67" s="32">
        <f t="shared" si="42"/>
        <v>1.3699999999999999E-3</v>
      </c>
      <c r="AO67" s="32" t="str">
        <f t="shared" si="17"/>
        <v>Black stork</v>
      </c>
      <c r="AP67" s="32">
        <f t="shared" si="18"/>
        <v>0</v>
      </c>
      <c r="AQ67" s="32">
        <f t="shared" si="19"/>
        <v>0</v>
      </c>
      <c r="AR67" s="32" t="str">
        <f t="shared" si="20"/>
        <v/>
      </c>
      <c r="AS67" s="32">
        <f t="shared" si="21"/>
        <v>2.4399999999999999E-3</v>
      </c>
      <c r="AT67" s="32"/>
      <c r="AU67" s="32" t="str">
        <f t="shared" si="22"/>
        <v>Black stork</v>
      </c>
      <c r="AV67" s="32" t="str">
        <f t="shared" si="23"/>
        <v/>
      </c>
      <c r="AW67" s="32" t="str">
        <f t="shared" si="24"/>
        <v/>
      </c>
      <c r="AX67" s="32">
        <f t="shared" si="25"/>
        <v>0</v>
      </c>
      <c r="AY67" s="32">
        <f t="shared" si="26"/>
        <v>-1</v>
      </c>
      <c r="AZ67" s="32"/>
      <c r="BA67" s="32" t="str">
        <f t="shared" si="27"/>
        <v>Black stork</v>
      </c>
      <c r="BB67" s="32">
        <f t="shared" si="28"/>
        <v>0</v>
      </c>
      <c r="BC67" s="32">
        <f t="shared" si="29"/>
        <v>0</v>
      </c>
      <c r="BD67" s="32" t="str">
        <f t="shared" si="30"/>
        <v/>
      </c>
      <c r="BE67" s="32">
        <f t="shared" si="31"/>
        <v>-1</v>
      </c>
      <c r="BG67" s="32" t="str">
        <f t="shared" si="32"/>
        <v>Black stork</v>
      </c>
      <c r="BH67" s="32" t="str">
        <f t="shared" si="33"/>
        <v/>
      </c>
      <c r="BI67" s="32" t="str">
        <f>IF(Q67=1,TRIM(IF(L67&gt;0,"Denmark: "&amp;IFERROR(LOOKUP(2,1/(Denmark!$C68:$AZ68&lt;&gt;""),Denmark!$C$4:$AZ$4),"")&amp;" ","")&amp;IF(M67&gt;0,"Norway: "&amp;IFERROR(LOOKUP(2,1/(Norway!$C68:$AZ68&lt;&gt;""),Norway!$C$4:$AZ$4),"")&amp;" ","")&amp;IF(N67&gt;0,"Finland: "&amp;IFERROR(LOOKUP(2,1/(Finland!$C68:$AZ68&lt;&gt;""),Finland!$C$4:$AZ$4),"")&amp;" ","")&amp;IF(O67&gt;0,"Sweden: "&amp;IFERROR(LOOKUP(2,1/(Sweden!$C68:$AZ68&lt;&gt;""),Sweden!$C$4:$AZ$4),"")&amp;" ","")),"")</f>
        <v/>
      </c>
      <c r="BJ67" s="32">
        <f t="shared" si="34"/>
        <v>0</v>
      </c>
      <c r="BK67" s="32">
        <f t="shared" si="35"/>
        <v>-1</v>
      </c>
    </row>
    <row r="68" spans="6:63" ht="13.5" customHeight="1">
      <c r="F68" s="32" t="str">
        <f t="shared" si="43"/>
        <v>Finland</v>
      </c>
      <c r="G68" s="32" t="str">
        <f>IF(Finland!G$4="","",Finland!G$4)</f>
        <v>Maria Hänninen</v>
      </c>
      <c r="H68" s="32">
        <f>IF(G68="","",COUNTIF(Finland!G$5:G$311,"&lt;&gt;"))</f>
        <v>22</v>
      </c>
      <c r="I68" s="32">
        <f>IF(G68="","",SUMPRODUCT(--(Finland!G$5:G$311&lt;&gt;""),--($P$4:$P$310&gt;0),--($P$4:$P$310&lt;3)))</f>
        <v>0</v>
      </c>
      <c r="K68" s="32" t="str">
        <f>Denmark!A69</f>
        <v>White stork</v>
      </c>
      <c r="L68" s="32">
        <f>Denmark!BA69</f>
        <v>0</v>
      </c>
      <c r="M68" s="32">
        <f>Norway!BA69</f>
        <v>0</v>
      </c>
      <c r="N68" s="32">
        <f>Finland!BA69</f>
        <v>0</v>
      </c>
      <c r="O68" s="32">
        <f>Sweden!BA69</f>
        <v>0</v>
      </c>
      <c r="P68" s="32">
        <f t="shared" ref="P68:P131" si="44">SUM(L68:O68)</f>
        <v>0</v>
      </c>
      <c r="Q68" s="32">
        <f t="shared" ref="Q68:Q131" si="45">COUNTIF(L68:O68,"&gt;0")</f>
        <v>0</v>
      </c>
      <c r="S68" s="32" t="str">
        <f t="shared" ref="S68:S131" si="46">K68</f>
        <v>White stork</v>
      </c>
      <c r="T68" s="32">
        <f t="shared" ref="T68:T131" si="47">P68</f>
        <v>0</v>
      </c>
      <c r="U68" s="32">
        <f t="shared" ref="U68:U131" si="48">Q68</f>
        <v>0</v>
      </c>
      <c r="V68" s="32" t="str">
        <f t="shared" ref="V68:V131" si="49">TRIM(IF(L68&gt;0,"Denmark ","")&amp;IF(M68&gt;0,"Norway ","")&amp;IF(N68&gt;0,"Finland ","")&amp;IF(O68&gt;0,"Sweden ",""))</f>
        <v/>
      </c>
      <c r="X68" s="32" t="str">
        <f t="shared" ref="X68:X131" si="50">S68</f>
        <v>White stork</v>
      </c>
      <c r="Y68" s="32" t="str">
        <f t="shared" ref="Y68:Y131" si="51">IF(AND(P68&gt;0,P68&lt;3),TRIM(IF(L68&gt;0,"Denmark ","")&amp;IF(M68&gt;0,"Norway ","")&amp;IF(N68&gt;0,"Finland ","")&amp;IF(O68&gt;0,"Sweden ","")),"")</f>
        <v/>
      </c>
      <c r="Z68" s="32" t="str">
        <f>IF(AND(P68&gt;0,P68&lt;3),TRIM(IF(L68&gt;0,"Denmark: "&amp;IFERROR(LOOKUP(2,1/(Denmark!$C69:$AZ69&lt;&gt;""),Denmark!$C$4:$AZ$4),"")&amp;" ","")&amp;IF(M68&gt;0,"Norway: "&amp;IFERROR(LOOKUP(2,1/(Norway!$C69:$AZ69&lt;&gt;""),Norway!$C$4:$AZ$4),"")&amp;" ","")&amp;IF(N68&gt;0,"Finland: "&amp;IFERROR(LOOKUP(2,1/(Finland!$C69:$AZ69&lt;&gt;""),Finland!$C$4:$AZ$4),"")&amp;" ","")&amp;IF(O68&gt;0,"Sweden: "&amp;IFERROR(LOOKUP(2,1/(Sweden!$C69:$AZ69&lt;&gt;""),Sweden!$C$4:$AZ$4),"")&amp;" ","")),"")</f>
        <v/>
      </c>
      <c r="AA68" s="32">
        <f t="shared" ref="AA68:AA131" si="52">P68</f>
        <v>0</v>
      </c>
      <c r="AC68" s="32"/>
      <c r="AD68" s="32"/>
      <c r="AE68" s="32"/>
      <c r="AF68" s="32"/>
      <c r="AG68" s="32"/>
      <c r="AH68" s="32"/>
      <c r="AI68" s="32" t="str">
        <f t="shared" ref="AI68:AI99" si="53">F68</f>
        <v>Finland</v>
      </c>
      <c r="AJ68" s="32" t="str">
        <f t="shared" ref="AJ68:AJ99" si="54">G68</f>
        <v>Maria Hänninen</v>
      </c>
      <c r="AK68" s="32">
        <f t="shared" ref="AK68:AK99" si="55">H68</f>
        <v>22</v>
      </c>
      <c r="AL68" s="32">
        <f t="shared" ref="AL68:AL99" si="56">I68</f>
        <v>0</v>
      </c>
      <c r="AM68" s="32">
        <f t="shared" ref="AM68:AM99" si="57">IF(G68="",-1,H68+(204-ROW())/100000)</f>
        <v>22.001359999999998</v>
      </c>
      <c r="AN68" s="32">
        <f t="shared" ref="AN68:AN99" si="58">IF(G68="",-1,I68+(204-ROW())/100000)</f>
        <v>1.3600000000000001E-3</v>
      </c>
      <c r="AO68" s="32" t="str">
        <f t="shared" ref="AO68:AO131" si="59">S68</f>
        <v>White stork</v>
      </c>
      <c r="AP68" s="32">
        <f t="shared" ref="AP68:AP131" si="60">T68</f>
        <v>0</v>
      </c>
      <c r="AQ68" s="32">
        <f t="shared" ref="AQ68:AQ131" si="61">U68</f>
        <v>0</v>
      </c>
      <c r="AR68" s="32" t="str">
        <f t="shared" ref="AR68:AR131" si="62">V68</f>
        <v/>
      </c>
      <c r="AS68" s="32">
        <f t="shared" ref="AS68:AS131" si="63">T68+(311-ROW())/100000</f>
        <v>2.4299999999999999E-3</v>
      </c>
      <c r="AT68" s="32"/>
      <c r="AU68" s="32" t="str">
        <f t="shared" ref="AU68:AU131" si="64">X68</f>
        <v>White stork</v>
      </c>
      <c r="AV68" s="32" t="str">
        <f t="shared" ref="AV68:AV131" si="65">Y68</f>
        <v/>
      </c>
      <c r="AW68" s="32" t="str">
        <f t="shared" ref="AW68:AW131" si="66">Z68</f>
        <v/>
      </c>
      <c r="AX68" s="32">
        <f t="shared" ref="AX68:AX131" si="67">AA68</f>
        <v>0</v>
      </c>
      <c r="AY68" s="32">
        <f t="shared" ref="AY68:AY131" si="68">IF(AND(AX68&gt;0,AX68&lt;3),(3-AX68)*1000+(311-ROW())/1000,-1)</f>
        <v>-1</v>
      </c>
      <c r="AZ68" s="32"/>
      <c r="BA68" s="32" t="str">
        <f t="shared" ref="BA68:BA131" si="69">S68</f>
        <v>White stork</v>
      </c>
      <c r="BB68" s="32">
        <f t="shared" ref="BB68:BB131" si="70">T68</f>
        <v>0</v>
      </c>
      <c r="BC68" s="32">
        <f t="shared" ref="BC68:BC131" si="71">U68</f>
        <v>0</v>
      </c>
      <c r="BD68" s="32" t="str">
        <f t="shared" ref="BD68:BD131" si="72">V68</f>
        <v/>
      </c>
      <c r="BE68" s="32">
        <f t="shared" ref="BE68:BE131" si="73">IF(U68=4,T68+(311-ROW())/100000,-1)</f>
        <v>-1</v>
      </c>
      <c r="BG68" s="32" t="str">
        <f t="shared" ref="BG68:BG131" si="74">K68</f>
        <v>White stork</v>
      </c>
      <c r="BH68" s="32" t="str">
        <f t="shared" ref="BH68:BH131" si="75">IF(Q68=1,V68,"")</f>
        <v/>
      </c>
      <c r="BI68" s="32" t="str">
        <f>IF(Q68=1,TRIM(IF(L68&gt;0,"Denmark: "&amp;IFERROR(LOOKUP(2,1/(Denmark!$C69:$AZ69&lt;&gt;""),Denmark!$C$4:$AZ$4),"")&amp;" ","")&amp;IF(M68&gt;0,"Norway: "&amp;IFERROR(LOOKUP(2,1/(Norway!$C69:$AZ69&lt;&gt;""),Norway!$C$4:$AZ$4),"")&amp;" ","")&amp;IF(N68&gt;0,"Finland: "&amp;IFERROR(LOOKUP(2,1/(Finland!$C69:$AZ69&lt;&gt;""),Finland!$C$4:$AZ$4),"")&amp;" ","")&amp;IF(O68&gt;0,"Sweden: "&amp;IFERROR(LOOKUP(2,1/(Sweden!$C69:$AZ69&lt;&gt;""),Sweden!$C$4:$AZ$4),"")&amp;" ","")),"")</f>
        <v/>
      </c>
      <c r="BJ68" s="32">
        <f t="shared" ref="BJ68:BJ131" si="76">P68</f>
        <v>0</v>
      </c>
      <c r="BK68" s="32">
        <f t="shared" ref="BK68:BK131" si="77">IF(Q68=1,P68+(311-ROW())/100000,-1)</f>
        <v>-1</v>
      </c>
    </row>
    <row r="69" spans="6:63" ht="13.5" customHeight="1">
      <c r="F69" s="32" t="str">
        <f t="shared" si="43"/>
        <v>Finland</v>
      </c>
      <c r="G69" s="32" t="str">
        <f>IF(Finland!H$4="","",Finland!H$4)</f>
        <v>Nestori Susiluoma</v>
      </c>
      <c r="H69" s="32">
        <f>IF(G69="","",COUNTIF(Finland!H$5:H$311,"&lt;&gt;"))</f>
        <v>3</v>
      </c>
      <c r="I69" s="32">
        <f>IF(G69="","",SUMPRODUCT(--(Finland!H$5:H$311&lt;&gt;""),--($P$4:$P$310&gt;0),--($P$4:$P$310&lt;3)))</f>
        <v>1</v>
      </c>
      <c r="K69" s="32" t="str">
        <f>Denmark!A70</f>
        <v>European honey buzzard</v>
      </c>
      <c r="L69" s="32">
        <f>Denmark!BA70</f>
        <v>0</v>
      </c>
      <c r="M69" s="32">
        <f>Norway!BA70</f>
        <v>0</v>
      </c>
      <c r="N69" s="32">
        <f>Finland!BA70</f>
        <v>4</v>
      </c>
      <c r="O69" s="32">
        <f>Sweden!BA70</f>
        <v>6</v>
      </c>
      <c r="P69" s="32">
        <f t="shared" si="44"/>
        <v>10</v>
      </c>
      <c r="Q69" s="32">
        <f t="shared" si="45"/>
        <v>2</v>
      </c>
      <c r="S69" s="32" t="str">
        <f t="shared" si="46"/>
        <v>European honey buzzard</v>
      </c>
      <c r="T69" s="32">
        <f t="shared" si="47"/>
        <v>10</v>
      </c>
      <c r="U69" s="32">
        <f t="shared" si="48"/>
        <v>2</v>
      </c>
      <c r="V69" s="32" t="str">
        <f t="shared" si="49"/>
        <v>Finland Sweden</v>
      </c>
      <c r="X69" s="32" t="str">
        <f t="shared" si="50"/>
        <v>European honey buzzard</v>
      </c>
      <c r="Y69" s="32" t="str">
        <f t="shared" si="51"/>
        <v/>
      </c>
      <c r="Z69" s="32" t="str">
        <f>IF(AND(P69&gt;0,P69&lt;3),TRIM(IF(L69&gt;0,"Denmark: "&amp;IFERROR(LOOKUP(2,1/(Denmark!$C70:$AZ70&lt;&gt;""),Denmark!$C$4:$AZ$4),"")&amp;" ","")&amp;IF(M69&gt;0,"Norway: "&amp;IFERROR(LOOKUP(2,1/(Norway!$C70:$AZ70&lt;&gt;""),Norway!$C$4:$AZ$4),"")&amp;" ","")&amp;IF(N69&gt;0,"Finland: "&amp;IFERROR(LOOKUP(2,1/(Finland!$C70:$AZ70&lt;&gt;""),Finland!$C$4:$AZ$4),"")&amp;" ","")&amp;IF(O69&gt;0,"Sweden: "&amp;IFERROR(LOOKUP(2,1/(Sweden!$C70:$AZ70&lt;&gt;""),Sweden!$C$4:$AZ$4),"")&amp;" ","")),"")</f>
        <v/>
      </c>
      <c r="AA69" s="32">
        <f t="shared" si="52"/>
        <v>10</v>
      </c>
      <c r="AC69" s="32"/>
      <c r="AD69" s="32"/>
      <c r="AE69" s="32"/>
      <c r="AF69" s="32"/>
      <c r="AG69" s="32"/>
      <c r="AH69" s="32"/>
      <c r="AI69" s="32" t="str">
        <f t="shared" si="53"/>
        <v>Finland</v>
      </c>
      <c r="AJ69" s="32" t="str">
        <f t="shared" si="54"/>
        <v>Nestori Susiluoma</v>
      </c>
      <c r="AK69" s="32">
        <f t="shared" si="55"/>
        <v>3</v>
      </c>
      <c r="AL69" s="32">
        <f t="shared" si="56"/>
        <v>1</v>
      </c>
      <c r="AM69" s="32">
        <f t="shared" si="57"/>
        <v>3.00135</v>
      </c>
      <c r="AN69" s="32">
        <f t="shared" si="58"/>
        <v>1.00135</v>
      </c>
      <c r="AO69" s="32" t="str">
        <f t="shared" si="59"/>
        <v>European honey buzzard</v>
      </c>
      <c r="AP69" s="32">
        <f t="shared" si="60"/>
        <v>10</v>
      </c>
      <c r="AQ69" s="32">
        <f t="shared" si="61"/>
        <v>2</v>
      </c>
      <c r="AR69" s="32" t="str">
        <f t="shared" si="62"/>
        <v>Finland Sweden</v>
      </c>
      <c r="AS69" s="32">
        <f t="shared" si="63"/>
        <v>10.002420000000001</v>
      </c>
      <c r="AT69" s="32"/>
      <c r="AU69" s="32" t="str">
        <f t="shared" si="64"/>
        <v>European honey buzzard</v>
      </c>
      <c r="AV69" s="32" t="str">
        <f t="shared" si="65"/>
        <v/>
      </c>
      <c r="AW69" s="32" t="str">
        <f t="shared" si="66"/>
        <v/>
      </c>
      <c r="AX69" s="32">
        <f t="shared" si="67"/>
        <v>10</v>
      </c>
      <c r="AY69" s="32">
        <f t="shared" si="68"/>
        <v>-1</v>
      </c>
      <c r="AZ69" s="32"/>
      <c r="BA69" s="32" t="str">
        <f t="shared" si="69"/>
        <v>European honey buzzard</v>
      </c>
      <c r="BB69" s="32">
        <f t="shared" si="70"/>
        <v>10</v>
      </c>
      <c r="BC69" s="32">
        <f t="shared" si="71"/>
        <v>2</v>
      </c>
      <c r="BD69" s="32" t="str">
        <f t="shared" si="72"/>
        <v>Finland Sweden</v>
      </c>
      <c r="BE69" s="32">
        <f t="shared" si="73"/>
        <v>-1</v>
      </c>
      <c r="BG69" s="32" t="str">
        <f t="shared" si="74"/>
        <v>European honey buzzard</v>
      </c>
      <c r="BH69" s="32" t="str">
        <f t="shared" si="75"/>
        <v/>
      </c>
      <c r="BI69" s="32" t="str">
        <f>IF(Q69=1,TRIM(IF(L69&gt;0,"Denmark: "&amp;IFERROR(LOOKUP(2,1/(Denmark!$C70:$AZ70&lt;&gt;""),Denmark!$C$4:$AZ$4),"")&amp;" ","")&amp;IF(M69&gt;0,"Norway: "&amp;IFERROR(LOOKUP(2,1/(Norway!$C70:$AZ70&lt;&gt;""),Norway!$C$4:$AZ$4),"")&amp;" ","")&amp;IF(N69&gt;0,"Finland: "&amp;IFERROR(LOOKUP(2,1/(Finland!$C70:$AZ70&lt;&gt;""),Finland!$C$4:$AZ$4),"")&amp;" ","")&amp;IF(O69&gt;0,"Sweden: "&amp;IFERROR(LOOKUP(2,1/(Sweden!$C70:$AZ70&lt;&gt;""),Sweden!$C$4:$AZ$4),"")&amp;" ","")),"")</f>
        <v/>
      </c>
      <c r="BJ69" s="32">
        <f t="shared" si="76"/>
        <v>10</v>
      </c>
      <c r="BK69" s="32">
        <f t="shared" si="77"/>
        <v>-1</v>
      </c>
    </row>
    <row r="70" spans="6:63" ht="13.5" customHeight="1">
      <c r="F70" s="32" t="str">
        <f t="shared" si="43"/>
        <v>Finland</v>
      </c>
      <c r="G70" s="32" t="str">
        <f>IF(Finland!I$4="","",Finland!I$4)</f>
        <v>Patrik Holstila</v>
      </c>
      <c r="H70" s="32">
        <f>IF(G70="","",COUNTIF(Finland!I$5:I$311,"&lt;&gt;"))</f>
        <v>14</v>
      </c>
      <c r="I70" s="32">
        <f>IF(G70="","",SUMPRODUCT(--(Finland!I$5:I$311&lt;&gt;""),--($P$4:$P$310&gt;0),--($P$4:$P$310&lt;3)))</f>
        <v>0</v>
      </c>
      <c r="K70" s="32" t="str">
        <f>Denmark!A71</f>
        <v>Black kite</v>
      </c>
      <c r="L70" s="32">
        <f>Denmark!BA71</f>
        <v>0</v>
      </c>
      <c r="M70" s="32">
        <f>Norway!BA71</f>
        <v>0</v>
      </c>
      <c r="N70" s="32">
        <f>Finland!BA71</f>
        <v>0</v>
      </c>
      <c r="O70" s="32">
        <f>Sweden!BA71</f>
        <v>0</v>
      </c>
      <c r="P70" s="32">
        <f t="shared" si="44"/>
        <v>0</v>
      </c>
      <c r="Q70" s="32">
        <f t="shared" si="45"/>
        <v>0</v>
      </c>
      <c r="S70" s="32" t="str">
        <f t="shared" si="46"/>
        <v>Black kite</v>
      </c>
      <c r="T70" s="32">
        <f t="shared" si="47"/>
        <v>0</v>
      </c>
      <c r="U70" s="32">
        <f t="shared" si="48"/>
        <v>0</v>
      </c>
      <c r="V70" s="32" t="str">
        <f t="shared" si="49"/>
        <v/>
      </c>
      <c r="X70" s="32" t="str">
        <f t="shared" si="50"/>
        <v>Black kite</v>
      </c>
      <c r="Y70" s="32" t="str">
        <f t="shared" si="51"/>
        <v/>
      </c>
      <c r="Z70" s="32" t="str">
        <f>IF(AND(P70&gt;0,P70&lt;3),TRIM(IF(L70&gt;0,"Denmark: "&amp;IFERROR(LOOKUP(2,1/(Denmark!$C71:$AZ71&lt;&gt;""),Denmark!$C$4:$AZ$4),"")&amp;" ","")&amp;IF(M70&gt;0,"Norway: "&amp;IFERROR(LOOKUP(2,1/(Norway!$C71:$AZ71&lt;&gt;""),Norway!$C$4:$AZ$4),"")&amp;" ","")&amp;IF(N70&gt;0,"Finland: "&amp;IFERROR(LOOKUP(2,1/(Finland!$C71:$AZ71&lt;&gt;""),Finland!$C$4:$AZ$4),"")&amp;" ","")&amp;IF(O70&gt;0,"Sweden: "&amp;IFERROR(LOOKUP(2,1/(Sweden!$C71:$AZ71&lt;&gt;""),Sweden!$C$4:$AZ$4),"")&amp;" ","")),"")</f>
        <v/>
      </c>
      <c r="AA70" s="32">
        <f t="shared" si="52"/>
        <v>0</v>
      </c>
      <c r="AC70" s="32"/>
      <c r="AD70" s="32"/>
      <c r="AE70" s="32"/>
      <c r="AF70" s="32"/>
      <c r="AG70" s="32"/>
      <c r="AH70" s="32"/>
      <c r="AI70" s="32" t="str">
        <f t="shared" si="53"/>
        <v>Finland</v>
      </c>
      <c r="AJ70" s="32" t="str">
        <f t="shared" si="54"/>
        <v>Patrik Holstila</v>
      </c>
      <c r="AK70" s="32">
        <f t="shared" si="55"/>
        <v>14</v>
      </c>
      <c r="AL70" s="32">
        <f t="shared" si="56"/>
        <v>0</v>
      </c>
      <c r="AM70" s="32">
        <f t="shared" si="57"/>
        <v>14.001340000000001</v>
      </c>
      <c r="AN70" s="32">
        <f t="shared" si="58"/>
        <v>1.34E-3</v>
      </c>
      <c r="AO70" s="32" t="str">
        <f t="shared" si="59"/>
        <v>Black kite</v>
      </c>
      <c r="AP70" s="32">
        <f t="shared" si="60"/>
        <v>0</v>
      </c>
      <c r="AQ70" s="32">
        <f t="shared" si="61"/>
        <v>0</v>
      </c>
      <c r="AR70" s="32" t="str">
        <f t="shared" si="62"/>
        <v/>
      </c>
      <c r="AS70" s="32">
        <f t="shared" si="63"/>
        <v>2.4099999999999998E-3</v>
      </c>
      <c r="AT70" s="32"/>
      <c r="AU70" s="32" t="str">
        <f t="shared" si="64"/>
        <v>Black kite</v>
      </c>
      <c r="AV70" s="32" t="str">
        <f t="shared" si="65"/>
        <v/>
      </c>
      <c r="AW70" s="32" t="str">
        <f t="shared" si="66"/>
        <v/>
      </c>
      <c r="AX70" s="32">
        <f t="shared" si="67"/>
        <v>0</v>
      </c>
      <c r="AY70" s="32">
        <f t="shared" si="68"/>
        <v>-1</v>
      </c>
      <c r="AZ70" s="32"/>
      <c r="BA70" s="32" t="str">
        <f t="shared" si="69"/>
        <v>Black kite</v>
      </c>
      <c r="BB70" s="32">
        <f t="shared" si="70"/>
        <v>0</v>
      </c>
      <c r="BC70" s="32">
        <f t="shared" si="71"/>
        <v>0</v>
      </c>
      <c r="BD70" s="32" t="str">
        <f t="shared" si="72"/>
        <v/>
      </c>
      <c r="BE70" s="32">
        <f t="shared" si="73"/>
        <v>-1</v>
      </c>
      <c r="BG70" s="32" t="str">
        <f t="shared" si="74"/>
        <v>Black kite</v>
      </c>
      <c r="BH70" s="32" t="str">
        <f t="shared" si="75"/>
        <v/>
      </c>
      <c r="BI70" s="32" t="str">
        <f>IF(Q70=1,TRIM(IF(L70&gt;0,"Denmark: "&amp;IFERROR(LOOKUP(2,1/(Denmark!$C71:$AZ71&lt;&gt;""),Denmark!$C$4:$AZ$4),"")&amp;" ","")&amp;IF(M70&gt;0,"Norway: "&amp;IFERROR(LOOKUP(2,1/(Norway!$C71:$AZ71&lt;&gt;""),Norway!$C$4:$AZ$4),"")&amp;" ","")&amp;IF(N70&gt;0,"Finland: "&amp;IFERROR(LOOKUP(2,1/(Finland!$C71:$AZ71&lt;&gt;""),Finland!$C$4:$AZ$4),"")&amp;" ","")&amp;IF(O70&gt;0,"Sweden: "&amp;IFERROR(LOOKUP(2,1/(Sweden!$C71:$AZ71&lt;&gt;""),Sweden!$C$4:$AZ$4),"")&amp;" ","")),"")</f>
        <v/>
      </c>
      <c r="BJ70" s="32">
        <f t="shared" si="76"/>
        <v>0</v>
      </c>
      <c r="BK70" s="32">
        <f t="shared" si="77"/>
        <v>-1</v>
      </c>
    </row>
    <row r="71" spans="6:63" ht="13.5" customHeight="1">
      <c r="F71" s="32" t="str">
        <f t="shared" si="43"/>
        <v>Finland</v>
      </c>
      <c r="G71" s="32" t="str">
        <f>IF(Finland!J$4="","",Finland!J$4)</f>
        <v>Kia Varjonen</v>
      </c>
      <c r="H71" s="32">
        <f>IF(G71="","",COUNTIF(Finland!J$5:J$311,"&lt;&gt;"))</f>
        <v>101</v>
      </c>
      <c r="I71" s="32">
        <f>IF(G71="","",SUMPRODUCT(--(Finland!J$5:J$311&lt;&gt;""),--($P$4:$P$310&gt;0),--($P$4:$P$310&lt;3)))</f>
        <v>9</v>
      </c>
      <c r="K71" s="32" t="str">
        <f>Denmark!A72</f>
        <v>Red kite</v>
      </c>
      <c r="L71" s="32">
        <f>Denmark!BA72</f>
        <v>0</v>
      </c>
      <c r="M71" s="32">
        <f>Norway!BA72</f>
        <v>0</v>
      </c>
      <c r="N71" s="32">
        <f>Finland!BA72</f>
        <v>0</v>
      </c>
      <c r="O71" s="32">
        <f>Sweden!BA72</f>
        <v>7</v>
      </c>
      <c r="P71" s="32">
        <f t="shared" si="44"/>
        <v>7</v>
      </c>
      <c r="Q71" s="32">
        <f t="shared" si="45"/>
        <v>1</v>
      </c>
      <c r="S71" s="32" t="str">
        <f t="shared" si="46"/>
        <v>Red kite</v>
      </c>
      <c r="T71" s="32">
        <f t="shared" si="47"/>
        <v>7</v>
      </c>
      <c r="U71" s="32">
        <f t="shared" si="48"/>
        <v>1</v>
      </c>
      <c r="V71" s="32" t="str">
        <f t="shared" si="49"/>
        <v>Sweden</v>
      </c>
      <c r="X71" s="32" t="str">
        <f t="shared" si="50"/>
        <v>Red kite</v>
      </c>
      <c r="Y71" s="32" t="str">
        <f t="shared" si="51"/>
        <v/>
      </c>
      <c r="Z71" s="32" t="str">
        <f>IF(AND(P71&gt;0,P71&lt;3),TRIM(IF(L71&gt;0,"Denmark: "&amp;IFERROR(LOOKUP(2,1/(Denmark!$C72:$AZ72&lt;&gt;""),Denmark!$C$4:$AZ$4),"")&amp;" ","")&amp;IF(M71&gt;0,"Norway: "&amp;IFERROR(LOOKUP(2,1/(Norway!$C72:$AZ72&lt;&gt;""),Norway!$C$4:$AZ$4),"")&amp;" ","")&amp;IF(N71&gt;0,"Finland: "&amp;IFERROR(LOOKUP(2,1/(Finland!$C72:$AZ72&lt;&gt;""),Finland!$C$4:$AZ$4),"")&amp;" ","")&amp;IF(O71&gt;0,"Sweden: "&amp;IFERROR(LOOKUP(2,1/(Sweden!$C72:$AZ72&lt;&gt;""),Sweden!$C$4:$AZ$4),"")&amp;" ","")),"")</f>
        <v/>
      </c>
      <c r="AA71" s="32">
        <f t="shared" si="52"/>
        <v>7</v>
      </c>
      <c r="AC71" s="32"/>
      <c r="AD71" s="32"/>
      <c r="AE71" s="32"/>
      <c r="AF71" s="32"/>
      <c r="AG71" s="32"/>
      <c r="AH71" s="32"/>
      <c r="AI71" s="32" t="str">
        <f t="shared" si="53"/>
        <v>Finland</v>
      </c>
      <c r="AJ71" s="32" t="str">
        <f t="shared" si="54"/>
        <v>Kia Varjonen</v>
      </c>
      <c r="AK71" s="32">
        <f t="shared" si="55"/>
        <v>101</v>
      </c>
      <c r="AL71" s="32">
        <f t="shared" si="56"/>
        <v>9</v>
      </c>
      <c r="AM71" s="32">
        <f t="shared" si="57"/>
        <v>101.00133</v>
      </c>
      <c r="AN71" s="32">
        <f t="shared" si="58"/>
        <v>9.0013299999999994</v>
      </c>
      <c r="AO71" s="32" t="str">
        <f t="shared" si="59"/>
        <v>Red kite</v>
      </c>
      <c r="AP71" s="32">
        <f t="shared" si="60"/>
        <v>7</v>
      </c>
      <c r="AQ71" s="32">
        <f t="shared" si="61"/>
        <v>1</v>
      </c>
      <c r="AR71" s="32" t="str">
        <f t="shared" si="62"/>
        <v>Sweden</v>
      </c>
      <c r="AS71" s="32">
        <f t="shared" si="63"/>
        <v>7.0023999999999997</v>
      </c>
      <c r="AT71" s="32"/>
      <c r="AU71" s="32" t="str">
        <f t="shared" si="64"/>
        <v>Red kite</v>
      </c>
      <c r="AV71" s="32" t="str">
        <f t="shared" si="65"/>
        <v/>
      </c>
      <c r="AW71" s="32" t="str">
        <f t="shared" si="66"/>
        <v/>
      </c>
      <c r="AX71" s="32">
        <f t="shared" si="67"/>
        <v>7</v>
      </c>
      <c r="AY71" s="32">
        <f t="shared" si="68"/>
        <v>-1</v>
      </c>
      <c r="AZ71" s="32"/>
      <c r="BA71" s="32" t="str">
        <f t="shared" si="69"/>
        <v>Red kite</v>
      </c>
      <c r="BB71" s="32">
        <f t="shared" si="70"/>
        <v>7</v>
      </c>
      <c r="BC71" s="32">
        <f t="shared" si="71"/>
        <v>1</v>
      </c>
      <c r="BD71" s="32" t="str">
        <f t="shared" si="72"/>
        <v>Sweden</v>
      </c>
      <c r="BE71" s="32">
        <f t="shared" si="73"/>
        <v>-1</v>
      </c>
      <c r="BG71" s="32" t="str">
        <f t="shared" si="74"/>
        <v>Red kite</v>
      </c>
      <c r="BH71" s="32" t="str">
        <f t="shared" si="75"/>
        <v>Sweden</v>
      </c>
      <c r="BI71" s="32" t="str">
        <f>IF(Q71=1,TRIM(IF(L71&gt;0,"Denmark: "&amp;IFERROR(LOOKUP(2,1/(Denmark!$C72:$AZ72&lt;&gt;""),Denmark!$C$4:$AZ$4),"")&amp;" ","")&amp;IF(M71&gt;0,"Norway: "&amp;IFERROR(LOOKUP(2,1/(Norway!$C72:$AZ72&lt;&gt;""),Norway!$C$4:$AZ$4),"")&amp;" ","")&amp;IF(N71&gt;0,"Finland: "&amp;IFERROR(LOOKUP(2,1/(Finland!$C72:$AZ72&lt;&gt;""),Finland!$C$4:$AZ$4),"")&amp;" ","")&amp;IF(O71&gt;0,"Sweden: "&amp;IFERROR(LOOKUP(2,1/(Sweden!$C72:$AZ72&lt;&gt;""),Sweden!$C$4:$AZ$4),"")&amp;" ","")),"")</f>
        <v>Sweden: Sigge Alfredsson</v>
      </c>
      <c r="BJ71" s="32">
        <f t="shared" si="76"/>
        <v>7</v>
      </c>
      <c r="BK71" s="32">
        <f t="shared" si="77"/>
        <v>7.0023999999999997</v>
      </c>
    </row>
    <row r="72" spans="6:63" ht="13.5" customHeight="1">
      <c r="F72" s="32" t="str">
        <f t="shared" si="43"/>
        <v>Finland</v>
      </c>
      <c r="G72" s="32" t="str">
        <f>IF(Finland!K$4="","",Finland!K$4)</f>
        <v>Eeli Vahtola</v>
      </c>
      <c r="H72" s="32">
        <f>IF(G72="","",COUNTIF(Finland!K$5:K$311,"&lt;&gt;"))</f>
        <v>58</v>
      </c>
      <c r="I72" s="32">
        <f>IF(G72="","",SUMPRODUCT(--(Finland!K$5:K$311&lt;&gt;""),--($P$4:$P$310&gt;0),--($P$4:$P$310&lt;3)))</f>
        <v>0</v>
      </c>
      <c r="K72" s="32" t="str">
        <f>Denmark!A73</f>
        <v>White-tailed eagle</v>
      </c>
      <c r="L72" s="32">
        <f>Denmark!BA73</f>
        <v>0</v>
      </c>
      <c r="M72" s="32">
        <f>Norway!BA73</f>
        <v>0</v>
      </c>
      <c r="N72" s="32">
        <f>Finland!BA73</f>
        <v>16</v>
      </c>
      <c r="O72" s="32">
        <f>Sweden!BA73</f>
        <v>10</v>
      </c>
      <c r="P72" s="32">
        <f t="shared" si="44"/>
        <v>26</v>
      </c>
      <c r="Q72" s="32">
        <f t="shared" si="45"/>
        <v>2</v>
      </c>
      <c r="S72" s="32" t="str">
        <f t="shared" si="46"/>
        <v>White-tailed eagle</v>
      </c>
      <c r="T72" s="32">
        <f t="shared" si="47"/>
        <v>26</v>
      </c>
      <c r="U72" s="32">
        <f t="shared" si="48"/>
        <v>2</v>
      </c>
      <c r="V72" s="32" t="str">
        <f t="shared" si="49"/>
        <v>Finland Sweden</v>
      </c>
      <c r="X72" s="32" t="str">
        <f t="shared" si="50"/>
        <v>White-tailed eagle</v>
      </c>
      <c r="Y72" s="32" t="str">
        <f t="shared" si="51"/>
        <v/>
      </c>
      <c r="Z72" s="32" t="str">
        <f>IF(AND(P72&gt;0,P72&lt;3),TRIM(IF(L72&gt;0,"Denmark: "&amp;IFERROR(LOOKUP(2,1/(Denmark!$C73:$AZ73&lt;&gt;""),Denmark!$C$4:$AZ$4),"")&amp;" ","")&amp;IF(M72&gt;0,"Norway: "&amp;IFERROR(LOOKUP(2,1/(Norway!$C73:$AZ73&lt;&gt;""),Norway!$C$4:$AZ$4),"")&amp;" ","")&amp;IF(N72&gt;0,"Finland: "&amp;IFERROR(LOOKUP(2,1/(Finland!$C73:$AZ73&lt;&gt;""),Finland!$C$4:$AZ$4),"")&amp;" ","")&amp;IF(O72&gt;0,"Sweden: "&amp;IFERROR(LOOKUP(2,1/(Sweden!$C73:$AZ73&lt;&gt;""),Sweden!$C$4:$AZ$4),"")&amp;" ","")),"")</f>
        <v/>
      </c>
      <c r="AA72" s="32">
        <f t="shared" si="52"/>
        <v>26</v>
      </c>
      <c r="AC72" s="32"/>
      <c r="AD72" s="32"/>
      <c r="AE72" s="32"/>
      <c r="AF72" s="32"/>
      <c r="AG72" s="32"/>
      <c r="AH72" s="32"/>
      <c r="AI72" s="32" t="str">
        <f t="shared" si="53"/>
        <v>Finland</v>
      </c>
      <c r="AJ72" s="32" t="str">
        <f t="shared" si="54"/>
        <v>Eeli Vahtola</v>
      </c>
      <c r="AK72" s="32">
        <f t="shared" si="55"/>
        <v>58</v>
      </c>
      <c r="AL72" s="32">
        <f t="shared" si="56"/>
        <v>0</v>
      </c>
      <c r="AM72" s="32">
        <f t="shared" si="57"/>
        <v>58.00132</v>
      </c>
      <c r="AN72" s="32">
        <f t="shared" si="58"/>
        <v>1.32E-3</v>
      </c>
      <c r="AO72" s="32" t="str">
        <f t="shared" si="59"/>
        <v>White-tailed eagle</v>
      </c>
      <c r="AP72" s="32">
        <f t="shared" si="60"/>
        <v>26</v>
      </c>
      <c r="AQ72" s="32">
        <f t="shared" si="61"/>
        <v>2</v>
      </c>
      <c r="AR72" s="32" t="str">
        <f t="shared" si="62"/>
        <v>Finland Sweden</v>
      </c>
      <c r="AS72" s="32">
        <f t="shared" si="63"/>
        <v>26.002389999999998</v>
      </c>
      <c r="AT72" s="32"/>
      <c r="AU72" s="32" t="str">
        <f t="shared" si="64"/>
        <v>White-tailed eagle</v>
      </c>
      <c r="AV72" s="32" t="str">
        <f t="shared" si="65"/>
        <v/>
      </c>
      <c r="AW72" s="32" t="str">
        <f t="shared" si="66"/>
        <v/>
      </c>
      <c r="AX72" s="32">
        <f t="shared" si="67"/>
        <v>26</v>
      </c>
      <c r="AY72" s="32">
        <f t="shared" si="68"/>
        <v>-1</v>
      </c>
      <c r="AZ72" s="32"/>
      <c r="BA72" s="32" t="str">
        <f t="shared" si="69"/>
        <v>White-tailed eagle</v>
      </c>
      <c r="BB72" s="32">
        <f t="shared" si="70"/>
        <v>26</v>
      </c>
      <c r="BC72" s="32">
        <f t="shared" si="71"/>
        <v>2</v>
      </c>
      <c r="BD72" s="32" t="str">
        <f t="shared" si="72"/>
        <v>Finland Sweden</v>
      </c>
      <c r="BE72" s="32">
        <f t="shared" si="73"/>
        <v>-1</v>
      </c>
      <c r="BG72" s="32" t="str">
        <f t="shared" si="74"/>
        <v>White-tailed eagle</v>
      </c>
      <c r="BH72" s="32" t="str">
        <f t="shared" si="75"/>
        <v/>
      </c>
      <c r="BI72" s="32" t="str">
        <f>IF(Q72=1,TRIM(IF(L72&gt;0,"Denmark: "&amp;IFERROR(LOOKUP(2,1/(Denmark!$C73:$AZ73&lt;&gt;""),Denmark!$C$4:$AZ$4),"")&amp;" ","")&amp;IF(M72&gt;0,"Norway: "&amp;IFERROR(LOOKUP(2,1/(Norway!$C73:$AZ73&lt;&gt;""),Norway!$C$4:$AZ$4),"")&amp;" ","")&amp;IF(N72&gt;0,"Finland: "&amp;IFERROR(LOOKUP(2,1/(Finland!$C73:$AZ73&lt;&gt;""),Finland!$C$4:$AZ$4),"")&amp;" ","")&amp;IF(O72&gt;0,"Sweden: "&amp;IFERROR(LOOKUP(2,1/(Sweden!$C73:$AZ73&lt;&gt;""),Sweden!$C$4:$AZ$4),"")&amp;" ","")),"")</f>
        <v/>
      </c>
      <c r="BJ72" s="32">
        <f t="shared" si="76"/>
        <v>26</v>
      </c>
      <c r="BK72" s="32">
        <f t="shared" si="77"/>
        <v>-1</v>
      </c>
    </row>
    <row r="73" spans="6:63" ht="13.5" customHeight="1">
      <c r="F73" s="32" t="str">
        <f t="shared" si="43"/>
        <v>Finland</v>
      </c>
      <c r="G73" s="32" t="str">
        <f>IF(Finland!L$4="","",Finland!L$4)</f>
        <v>Viljami Selander</v>
      </c>
      <c r="H73" s="32">
        <f>IF(G73="","",COUNTIF(Finland!L$5:L$311,"&lt;&gt;"))</f>
        <v>110</v>
      </c>
      <c r="I73" s="32">
        <f>IF(G73="","",SUMPRODUCT(--(Finland!L$5:L$311&lt;&gt;""),--($P$4:$P$310&gt;0),--($P$4:$P$310&lt;3)))</f>
        <v>16</v>
      </c>
      <c r="K73" s="32" t="str">
        <f>Denmark!A74</f>
        <v>Eurasian marsh harrier</v>
      </c>
      <c r="L73" s="32">
        <f>Denmark!BA74</f>
        <v>0</v>
      </c>
      <c r="M73" s="32">
        <f>Norway!BA74</f>
        <v>0</v>
      </c>
      <c r="N73" s="32">
        <f>Finland!BA74</f>
        <v>10</v>
      </c>
      <c r="O73" s="32">
        <f>Sweden!BA74</f>
        <v>7</v>
      </c>
      <c r="P73" s="32">
        <f t="shared" si="44"/>
        <v>17</v>
      </c>
      <c r="Q73" s="32">
        <f t="shared" si="45"/>
        <v>2</v>
      </c>
      <c r="S73" s="32" t="str">
        <f t="shared" si="46"/>
        <v>Eurasian marsh harrier</v>
      </c>
      <c r="T73" s="32">
        <f t="shared" si="47"/>
        <v>17</v>
      </c>
      <c r="U73" s="32">
        <f t="shared" si="48"/>
        <v>2</v>
      </c>
      <c r="V73" s="32" t="str">
        <f t="shared" si="49"/>
        <v>Finland Sweden</v>
      </c>
      <c r="X73" s="32" t="str">
        <f t="shared" si="50"/>
        <v>Eurasian marsh harrier</v>
      </c>
      <c r="Y73" s="32" t="str">
        <f t="shared" si="51"/>
        <v/>
      </c>
      <c r="Z73" s="32" t="str">
        <f>IF(AND(P73&gt;0,P73&lt;3),TRIM(IF(L73&gt;0,"Denmark: "&amp;IFERROR(LOOKUP(2,1/(Denmark!$C74:$AZ74&lt;&gt;""),Denmark!$C$4:$AZ$4),"")&amp;" ","")&amp;IF(M73&gt;0,"Norway: "&amp;IFERROR(LOOKUP(2,1/(Norway!$C74:$AZ74&lt;&gt;""),Norway!$C$4:$AZ$4),"")&amp;" ","")&amp;IF(N73&gt;0,"Finland: "&amp;IFERROR(LOOKUP(2,1/(Finland!$C74:$AZ74&lt;&gt;""),Finland!$C$4:$AZ$4),"")&amp;" ","")&amp;IF(O73&gt;0,"Sweden: "&amp;IFERROR(LOOKUP(2,1/(Sweden!$C74:$AZ74&lt;&gt;""),Sweden!$C$4:$AZ$4),"")&amp;" ","")),"")</f>
        <v/>
      </c>
      <c r="AA73" s="32">
        <f t="shared" si="52"/>
        <v>17</v>
      </c>
      <c r="AC73" s="32"/>
      <c r="AD73" s="32"/>
      <c r="AE73" s="32"/>
      <c r="AF73" s="32"/>
      <c r="AG73" s="32"/>
      <c r="AH73" s="32"/>
      <c r="AI73" s="32" t="str">
        <f t="shared" si="53"/>
        <v>Finland</v>
      </c>
      <c r="AJ73" s="32" t="str">
        <f t="shared" si="54"/>
        <v>Viljami Selander</v>
      </c>
      <c r="AK73" s="32">
        <f t="shared" si="55"/>
        <v>110</v>
      </c>
      <c r="AL73" s="32">
        <f t="shared" si="56"/>
        <v>16</v>
      </c>
      <c r="AM73" s="32">
        <f t="shared" si="57"/>
        <v>110.00131</v>
      </c>
      <c r="AN73" s="32">
        <f t="shared" si="58"/>
        <v>16.00131</v>
      </c>
      <c r="AO73" s="32" t="str">
        <f t="shared" si="59"/>
        <v>Eurasian marsh harrier</v>
      </c>
      <c r="AP73" s="32">
        <f t="shared" si="60"/>
        <v>17</v>
      </c>
      <c r="AQ73" s="32">
        <f t="shared" si="61"/>
        <v>2</v>
      </c>
      <c r="AR73" s="32" t="str">
        <f t="shared" si="62"/>
        <v>Finland Sweden</v>
      </c>
      <c r="AS73" s="32">
        <f t="shared" si="63"/>
        <v>17.002379999999999</v>
      </c>
      <c r="AT73" s="32"/>
      <c r="AU73" s="32" t="str">
        <f t="shared" si="64"/>
        <v>Eurasian marsh harrier</v>
      </c>
      <c r="AV73" s="32" t="str">
        <f t="shared" si="65"/>
        <v/>
      </c>
      <c r="AW73" s="32" t="str">
        <f t="shared" si="66"/>
        <v/>
      </c>
      <c r="AX73" s="32">
        <f t="shared" si="67"/>
        <v>17</v>
      </c>
      <c r="AY73" s="32">
        <f t="shared" si="68"/>
        <v>-1</v>
      </c>
      <c r="AZ73" s="32"/>
      <c r="BA73" s="32" t="str">
        <f t="shared" si="69"/>
        <v>Eurasian marsh harrier</v>
      </c>
      <c r="BB73" s="32">
        <f t="shared" si="70"/>
        <v>17</v>
      </c>
      <c r="BC73" s="32">
        <f t="shared" si="71"/>
        <v>2</v>
      </c>
      <c r="BD73" s="32" t="str">
        <f t="shared" si="72"/>
        <v>Finland Sweden</v>
      </c>
      <c r="BE73" s="32">
        <f t="shared" si="73"/>
        <v>-1</v>
      </c>
      <c r="BG73" s="32" t="str">
        <f t="shared" si="74"/>
        <v>Eurasian marsh harrier</v>
      </c>
      <c r="BH73" s="32" t="str">
        <f t="shared" si="75"/>
        <v/>
      </c>
      <c r="BI73" s="32" t="str">
        <f>IF(Q73=1,TRIM(IF(L73&gt;0,"Denmark: "&amp;IFERROR(LOOKUP(2,1/(Denmark!$C74:$AZ74&lt;&gt;""),Denmark!$C$4:$AZ$4),"")&amp;" ","")&amp;IF(M73&gt;0,"Norway: "&amp;IFERROR(LOOKUP(2,1/(Norway!$C74:$AZ74&lt;&gt;""),Norway!$C$4:$AZ$4),"")&amp;" ","")&amp;IF(N73&gt;0,"Finland: "&amp;IFERROR(LOOKUP(2,1/(Finland!$C74:$AZ74&lt;&gt;""),Finland!$C$4:$AZ$4),"")&amp;" ","")&amp;IF(O73&gt;0,"Sweden: "&amp;IFERROR(LOOKUP(2,1/(Sweden!$C74:$AZ74&lt;&gt;""),Sweden!$C$4:$AZ$4),"")&amp;" ","")),"")</f>
        <v/>
      </c>
      <c r="BJ73" s="32">
        <f t="shared" si="76"/>
        <v>17</v>
      </c>
      <c r="BK73" s="32">
        <f t="shared" si="77"/>
        <v>-1</v>
      </c>
    </row>
    <row r="74" spans="6:63" ht="13.5" customHeight="1">
      <c r="F74" s="32" t="str">
        <f t="shared" si="43"/>
        <v>Finland</v>
      </c>
      <c r="G74" s="32" t="str">
        <f>IF(Finland!M$4="","",Finland!M$4)</f>
        <v>Pauliina Palmu</v>
      </c>
      <c r="H74" s="32">
        <f>IF(G74="","",COUNTIF(Finland!M$5:M$311,"&lt;&gt;"))</f>
        <v>28</v>
      </c>
      <c r="I74" s="32">
        <f>IF(G74="","",SUMPRODUCT(--(Finland!M$5:M$311&lt;&gt;""),--($P$4:$P$310&gt;0),--($P$4:$P$310&lt;3)))</f>
        <v>0</v>
      </c>
      <c r="K74" s="32" t="str">
        <f>Denmark!A75</f>
        <v>Hen harrier</v>
      </c>
      <c r="L74" s="32">
        <f>Denmark!BA75</f>
        <v>0</v>
      </c>
      <c r="M74" s="32">
        <f>Norway!BA75</f>
        <v>0</v>
      </c>
      <c r="N74" s="32">
        <f>Finland!BA75</f>
        <v>7</v>
      </c>
      <c r="O74" s="32">
        <f>Sweden!BA75</f>
        <v>4</v>
      </c>
      <c r="P74" s="32">
        <f t="shared" si="44"/>
        <v>11</v>
      </c>
      <c r="Q74" s="32">
        <f t="shared" si="45"/>
        <v>2</v>
      </c>
      <c r="S74" s="32" t="str">
        <f t="shared" si="46"/>
        <v>Hen harrier</v>
      </c>
      <c r="T74" s="32">
        <f t="shared" si="47"/>
        <v>11</v>
      </c>
      <c r="U74" s="32">
        <f t="shared" si="48"/>
        <v>2</v>
      </c>
      <c r="V74" s="32" t="str">
        <f t="shared" si="49"/>
        <v>Finland Sweden</v>
      </c>
      <c r="X74" s="32" t="str">
        <f t="shared" si="50"/>
        <v>Hen harrier</v>
      </c>
      <c r="Y74" s="32" t="str">
        <f t="shared" si="51"/>
        <v/>
      </c>
      <c r="Z74" s="32" t="str">
        <f>IF(AND(P74&gt;0,P74&lt;3),TRIM(IF(L74&gt;0,"Denmark: "&amp;IFERROR(LOOKUP(2,1/(Denmark!$C75:$AZ75&lt;&gt;""),Denmark!$C$4:$AZ$4),"")&amp;" ","")&amp;IF(M74&gt;0,"Norway: "&amp;IFERROR(LOOKUP(2,1/(Norway!$C75:$AZ75&lt;&gt;""),Norway!$C$4:$AZ$4),"")&amp;" ","")&amp;IF(N74&gt;0,"Finland: "&amp;IFERROR(LOOKUP(2,1/(Finland!$C75:$AZ75&lt;&gt;""),Finland!$C$4:$AZ$4),"")&amp;" ","")&amp;IF(O74&gt;0,"Sweden: "&amp;IFERROR(LOOKUP(2,1/(Sweden!$C75:$AZ75&lt;&gt;""),Sweden!$C$4:$AZ$4),"")&amp;" ","")),"")</f>
        <v/>
      </c>
      <c r="AA74" s="32">
        <f t="shared" si="52"/>
        <v>11</v>
      </c>
      <c r="AC74" s="32"/>
      <c r="AD74" s="32"/>
      <c r="AE74" s="32"/>
      <c r="AF74" s="32"/>
      <c r="AG74" s="32"/>
      <c r="AH74" s="32"/>
      <c r="AI74" s="32" t="str">
        <f t="shared" si="53"/>
        <v>Finland</v>
      </c>
      <c r="AJ74" s="32" t="str">
        <f t="shared" si="54"/>
        <v>Pauliina Palmu</v>
      </c>
      <c r="AK74" s="32">
        <f t="shared" si="55"/>
        <v>28</v>
      </c>
      <c r="AL74" s="32">
        <f t="shared" si="56"/>
        <v>0</v>
      </c>
      <c r="AM74" s="32">
        <f t="shared" si="57"/>
        <v>28.001300000000001</v>
      </c>
      <c r="AN74" s="32">
        <f t="shared" si="58"/>
        <v>1.2999999999999999E-3</v>
      </c>
      <c r="AO74" s="32" t="str">
        <f t="shared" si="59"/>
        <v>Hen harrier</v>
      </c>
      <c r="AP74" s="32">
        <f t="shared" si="60"/>
        <v>11</v>
      </c>
      <c r="AQ74" s="32">
        <f t="shared" si="61"/>
        <v>2</v>
      </c>
      <c r="AR74" s="32" t="str">
        <f t="shared" si="62"/>
        <v>Finland Sweden</v>
      </c>
      <c r="AS74" s="32">
        <f t="shared" si="63"/>
        <v>11.002370000000001</v>
      </c>
      <c r="AT74" s="32"/>
      <c r="AU74" s="32" t="str">
        <f t="shared" si="64"/>
        <v>Hen harrier</v>
      </c>
      <c r="AV74" s="32" t="str">
        <f t="shared" si="65"/>
        <v/>
      </c>
      <c r="AW74" s="32" t="str">
        <f t="shared" si="66"/>
        <v/>
      </c>
      <c r="AX74" s="32">
        <f t="shared" si="67"/>
        <v>11</v>
      </c>
      <c r="AY74" s="32">
        <f t="shared" si="68"/>
        <v>-1</v>
      </c>
      <c r="AZ74" s="32"/>
      <c r="BA74" s="32" t="str">
        <f t="shared" si="69"/>
        <v>Hen harrier</v>
      </c>
      <c r="BB74" s="32">
        <f t="shared" si="70"/>
        <v>11</v>
      </c>
      <c r="BC74" s="32">
        <f t="shared" si="71"/>
        <v>2</v>
      </c>
      <c r="BD74" s="32" t="str">
        <f t="shared" si="72"/>
        <v>Finland Sweden</v>
      </c>
      <c r="BE74" s="32">
        <f t="shared" si="73"/>
        <v>-1</v>
      </c>
      <c r="BG74" s="32" t="str">
        <f t="shared" si="74"/>
        <v>Hen harrier</v>
      </c>
      <c r="BH74" s="32" t="str">
        <f t="shared" si="75"/>
        <v/>
      </c>
      <c r="BI74" s="32" t="str">
        <f>IF(Q74=1,TRIM(IF(L74&gt;0,"Denmark: "&amp;IFERROR(LOOKUP(2,1/(Denmark!$C75:$AZ75&lt;&gt;""),Denmark!$C$4:$AZ$4),"")&amp;" ","")&amp;IF(M74&gt;0,"Norway: "&amp;IFERROR(LOOKUP(2,1/(Norway!$C75:$AZ75&lt;&gt;""),Norway!$C$4:$AZ$4),"")&amp;" ","")&amp;IF(N74&gt;0,"Finland: "&amp;IFERROR(LOOKUP(2,1/(Finland!$C75:$AZ75&lt;&gt;""),Finland!$C$4:$AZ$4),"")&amp;" ","")&amp;IF(O74&gt;0,"Sweden: "&amp;IFERROR(LOOKUP(2,1/(Sweden!$C75:$AZ75&lt;&gt;""),Sweden!$C$4:$AZ$4),"")&amp;" ","")),"")</f>
        <v/>
      </c>
      <c r="BJ74" s="32">
        <f t="shared" si="76"/>
        <v>11</v>
      </c>
      <c r="BK74" s="32">
        <f t="shared" si="77"/>
        <v>-1</v>
      </c>
    </row>
    <row r="75" spans="6:63" ht="13.5" customHeight="1">
      <c r="F75" s="32" t="str">
        <f t="shared" si="43"/>
        <v>Finland</v>
      </c>
      <c r="G75" s="32" t="str">
        <f>IF(Finland!N$4="","",Finland!N$4)</f>
        <v>Aapo Määttä</v>
      </c>
      <c r="H75" s="32">
        <f>IF(G75="","",COUNTIF(Finland!N$5:N$311,"&lt;&gt;"))</f>
        <v>63</v>
      </c>
      <c r="I75" s="32">
        <f>IF(G75="","",SUMPRODUCT(--(Finland!N$5:N$311&lt;&gt;""),--($P$4:$P$310&gt;0),--($P$4:$P$310&lt;3)))</f>
        <v>3</v>
      </c>
      <c r="K75" s="32" t="str">
        <f>Denmark!A76</f>
        <v>Pallid harrier</v>
      </c>
      <c r="L75" s="32">
        <f>Denmark!BA76</f>
        <v>0</v>
      </c>
      <c r="M75" s="32">
        <f>Norway!BA76</f>
        <v>0</v>
      </c>
      <c r="N75" s="32">
        <f>Finland!BA76</f>
        <v>3</v>
      </c>
      <c r="O75" s="32">
        <f>Sweden!BA76</f>
        <v>6</v>
      </c>
      <c r="P75" s="32">
        <f t="shared" si="44"/>
        <v>9</v>
      </c>
      <c r="Q75" s="32">
        <f t="shared" si="45"/>
        <v>2</v>
      </c>
      <c r="S75" s="32" t="str">
        <f t="shared" si="46"/>
        <v>Pallid harrier</v>
      </c>
      <c r="T75" s="32">
        <f t="shared" si="47"/>
        <v>9</v>
      </c>
      <c r="U75" s="32">
        <f t="shared" si="48"/>
        <v>2</v>
      </c>
      <c r="V75" s="32" t="str">
        <f t="shared" si="49"/>
        <v>Finland Sweden</v>
      </c>
      <c r="X75" s="32" t="str">
        <f t="shared" si="50"/>
        <v>Pallid harrier</v>
      </c>
      <c r="Y75" s="32" t="str">
        <f t="shared" si="51"/>
        <v/>
      </c>
      <c r="Z75" s="32" t="str">
        <f>IF(AND(P75&gt;0,P75&lt;3),TRIM(IF(L75&gt;0,"Denmark: "&amp;IFERROR(LOOKUP(2,1/(Denmark!$C76:$AZ76&lt;&gt;""),Denmark!$C$4:$AZ$4),"")&amp;" ","")&amp;IF(M75&gt;0,"Norway: "&amp;IFERROR(LOOKUP(2,1/(Norway!$C76:$AZ76&lt;&gt;""),Norway!$C$4:$AZ$4),"")&amp;" ","")&amp;IF(N75&gt;0,"Finland: "&amp;IFERROR(LOOKUP(2,1/(Finland!$C76:$AZ76&lt;&gt;""),Finland!$C$4:$AZ$4),"")&amp;" ","")&amp;IF(O75&gt;0,"Sweden: "&amp;IFERROR(LOOKUP(2,1/(Sweden!$C76:$AZ76&lt;&gt;""),Sweden!$C$4:$AZ$4),"")&amp;" ","")),"")</f>
        <v/>
      </c>
      <c r="AA75" s="32">
        <f t="shared" si="52"/>
        <v>9</v>
      </c>
      <c r="AC75" s="32"/>
      <c r="AD75" s="32"/>
      <c r="AE75" s="32"/>
      <c r="AF75" s="32"/>
      <c r="AG75" s="32"/>
      <c r="AH75" s="32"/>
      <c r="AI75" s="32" t="str">
        <f t="shared" si="53"/>
        <v>Finland</v>
      </c>
      <c r="AJ75" s="32" t="str">
        <f t="shared" si="54"/>
        <v>Aapo Määttä</v>
      </c>
      <c r="AK75" s="32">
        <f t="shared" si="55"/>
        <v>63</v>
      </c>
      <c r="AL75" s="32">
        <f t="shared" si="56"/>
        <v>3</v>
      </c>
      <c r="AM75" s="32">
        <f t="shared" si="57"/>
        <v>63.001289999999997</v>
      </c>
      <c r="AN75" s="32">
        <f t="shared" si="58"/>
        <v>3.00129</v>
      </c>
      <c r="AO75" s="32" t="str">
        <f t="shared" si="59"/>
        <v>Pallid harrier</v>
      </c>
      <c r="AP75" s="32">
        <f t="shared" si="60"/>
        <v>9</v>
      </c>
      <c r="AQ75" s="32">
        <f t="shared" si="61"/>
        <v>2</v>
      </c>
      <c r="AR75" s="32" t="str">
        <f t="shared" si="62"/>
        <v>Finland Sweden</v>
      </c>
      <c r="AS75" s="32">
        <f t="shared" si="63"/>
        <v>9.0023599999999995</v>
      </c>
      <c r="AT75" s="32"/>
      <c r="AU75" s="32" t="str">
        <f t="shared" si="64"/>
        <v>Pallid harrier</v>
      </c>
      <c r="AV75" s="32" t="str">
        <f t="shared" si="65"/>
        <v/>
      </c>
      <c r="AW75" s="32" t="str">
        <f t="shared" si="66"/>
        <v/>
      </c>
      <c r="AX75" s="32">
        <f t="shared" si="67"/>
        <v>9</v>
      </c>
      <c r="AY75" s="32">
        <f t="shared" si="68"/>
        <v>-1</v>
      </c>
      <c r="AZ75" s="32"/>
      <c r="BA75" s="32" t="str">
        <f t="shared" si="69"/>
        <v>Pallid harrier</v>
      </c>
      <c r="BB75" s="32">
        <f t="shared" si="70"/>
        <v>9</v>
      </c>
      <c r="BC75" s="32">
        <f t="shared" si="71"/>
        <v>2</v>
      </c>
      <c r="BD75" s="32" t="str">
        <f t="shared" si="72"/>
        <v>Finland Sweden</v>
      </c>
      <c r="BE75" s="32">
        <f t="shared" si="73"/>
        <v>-1</v>
      </c>
      <c r="BG75" s="32" t="str">
        <f t="shared" si="74"/>
        <v>Pallid harrier</v>
      </c>
      <c r="BH75" s="32" t="str">
        <f t="shared" si="75"/>
        <v/>
      </c>
      <c r="BI75" s="32" t="str">
        <f>IF(Q75=1,TRIM(IF(L75&gt;0,"Denmark: "&amp;IFERROR(LOOKUP(2,1/(Denmark!$C76:$AZ76&lt;&gt;""),Denmark!$C$4:$AZ$4),"")&amp;" ","")&amp;IF(M75&gt;0,"Norway: "&amp;IFERROR(LOOKUP(2,1/(Norway!$C76:$AZ76&lt;&gt;""),Norway!$C$4:$AZ$4),"")&amp;" ","")&amp;IF(N75&gt;0,"Finland: "&amp;IFERROR(LOOKUP(2,1/(Finland!$C76:$AZ76&lt;&gt;""),Finland!$C$4:$AZ$4),"")&amp;" ","")&amp;IF(O75&gt;0,"Sweden: "&amp;IFERROR(LOOKUP(2,1/(Sweden!$C76:$AZ76&lt;&gt;""),Sweden!$C$4:$AZ$4),"")&amp;" ","")),"")</f>
        <v/>
      </c>
      <c r="BJ75" s="32">
        <f t="shared" si="76"/>
        <v>9</v>
      </c>
      <c r="BK75" s="32">
        <f t="shared" si="77"/>
        <v>-1</v>
      </c>
    </row>
    <row r="76" spans="6:63" ht="13.5" customHeight="1">
      <c r="F76" s="32" t="str">
        <f t="shared" si="43"/>
        <v>Finland</v>
      </c>
      <c r="G76" s="32" t="str">
        <f>IF(Finland!O$4="","",Finland!O$4)</f>
        <v>Eino Koskenranta</v>
      </c>
      <c r="H76" s="32">
        <f>IF(G76="","",COUNTIF(Finland!O$5:O$311,"&lt;&gt;"))</f>
        <v>37</v>
      </c>
      <c r="I76" s="32">
        <f>IF(G76="","",SUMPRODUCT(--(Finland!O$5:O$311&lt;&gt;""),--($P$4:$P$310&gt;0),--($P$4:$P$310&lt;3)))</f>
        <v>0</v>
      </c>
      <c r="K76" s="32" t="str">
        <f>Denmark!A77</f>
        <v>Montagu's harrier</v>
      </c>
      <c r="L76" s="32">
        <f>Denmark!BA77</f>
        <v>0</v>
      </c>
      <c r="M76" s="32">
        <f>Norway!BA77</f>
        <v>0</v>
      </c>
      <c r="N76" s="32">
        <f>Finland!BA77</f>
        <v>0</v>
      </c>
      <c r="O76" s="32">
        <f>Sweden!BA77</f>
        <v>0</v>
      </c>
      <c r="P76" s="32">
        <f t="shared" si="44"/>
        <v>0</v>
      </c>
      <c r="Q76" s="32">
        <f t="shared" si="45"/>
        <v>0</v>
      </c>
      <c r="S76" s="32" t="str">
        <f t="shared" si="46"/>
        <v>Montagu's harrier</v>
      </c>
      <c r="T76" s="32">
        <f t="shared" si="47"/>
        <v>0</v>
      </c>
      <c r="U76" s="32">
        <f t="shared" si="48"/>
        <v>0</v>
      </c>
      <c r="V76" s="32" t="str">
        <f t="shared" si="49"/>
        <v/>
      </c>
      <c r="X76" s="32" t="str">
        <f t="shared" si="50"/>
        <v>Montagu's harrier</v>
      </c>
      <c r="Y76" s="32" t="str">
        <f t="shared" si="51"/>
        <v/>
      </c>
      <c r="Z76" s="32" t="str">
        <f>IF(AND(P76&gt;0,P76&lt;3),TRIM(IF(L76&gt;0,"Denmark: "&amp;IFERROR(LOOKUP(2,1/(Denmark!$C77:$AZ77&lt;&gt;""),Denmark!$C$4:$AZ$4),"")&amp;" ","")&amp;IF(M76&gt;0,"Norway: "&amp;IFERROR(LOOKUP(2,1/(Norway!$C77:$AZ77&lt;&gt;""),Norway!$C$4:$AZ$4),"")&amp;" ","")&amp;IF(N76&gt;0,"Finland: "&amp;IFERROR(LOOKUP(2,1/(Finland!$C77:$AZ77&lt;&gt;""),Finland!$C$4:$AZ$4),"")&amp;" ","")&amp;IF(O76&gt;0,"Sweden: "&amp;IFERROR(LOOKUP(2,1/(Sweden!$C77:$AZ77&lt;&gt;""),Sweden!$C$4:$AZ$4),"")&amp;" ","")),"")</f>
        <v/>
      </c>
      <c r="AA76" s="32">
        <f t="shared" si="52"/>
        <v>0</v>
      </c>
      <c r="AC76" s="32"/>
      <c r="AD76" s="32"/>
      <c r="AE76" s="32"/>
      <c r="AF76" s="32"/>
      <c r="AG76" s="32"/>
      <c r="AH76" s="32"/>
      <c r="AI76" s="32" t="str">
        <f t="shared" si="53"/>
        <v>Finland</v>
      </c>
      <c r="AJ76" s="32" t="str">
        <f t="shared" si="54"/>
        <v>Eino Koskenranta</v>
      </c>
      <c r="AK76" s="32">
        <f t="shared" si="55"/>
        <v>37</v>
      </c>
      <c r="AL76" s="32">
        <f t="shared" si="56"/>
        <v>0</v>
      </c>
      <c r="AM76" s="32">
        <f t="shared" si="57"/>
        <v>37.001280000000001</v>
      </c>
      <c r="AN76" s="32">
        <f t="shared" si="58"/>
        <v>1.2800000000000001E-3</v>
      </c>
      <c r="AO76" s="32" t="str">
        <f t="shared" si="59"/>
        <v>Montagu's harrier</v>
      </c>
      <c r="AP76" s="32">
        <f t="shared" si="60"/>
        <v>0</v>
      </c>
      <c r="AQ76" s="32">
        <f t="shared" si="61"/>
        <v>0</v>
      </c>
      <c r="AR76" s="32" t="str">
        <f t="shared" si="62"/>
        <v/>
      </c>
      <c r="AS76" s="32">
        <f t="shared" si="63"/>
        <v>2.3500000000000001E-3</v>
      </c>
      <c r="AT76" s="32"/>
      <c r="AU76" s="32" t="str">
        <f t="shared" si="64"/>
        <v>Montagu's harrier</v>
      </c>
      <c r="AV76" s="32" t="str">
        <f t="shared" si="65"/>
        <v/>
      </c>
      <c r="AW76" s="32" t="str">
        <f t="shared" si="66"/>
        <v/>
      </c>
      <c r="AX76" s="32">
        <f t="shared" si="67"/>
        <v>0</v>
      </c>
      <c r="AY76" s="32">
        <f t="shared" si="68"/>
        <v>-1</v>
      </c>
      <c r="AZ76" s="32"/>
      <c r="BA76" s="32" t="str">
        <f t="shared" si="69"/>
        <v>Montagu's harrier</v>
      </c>
      <c r="BB76" s="32">
        <f t="shared" si="70"/>
        <v>0</v>
      </c>
      <c r="BC76" s="32">
        <f t="shared" si="71"/>
        <v>0</v>
      </c>
      <c r="BD76" s="32" t="str">
        <f t="shared" si="72"/>
        <v/>
      </c>
      <c r="BE76" s="32">
        <f t="shared" si="73"/>
        <v>-1</v>
      </c>
      <c r="BG76" s="32" t="str">
        <f t="shared" si="74"/>
        <v>Montagu's harrier</v>
      </c>
      <c r="BH76" s="32" t="str">
        <f t="shared" si="75"/>
        <v/>
      </c>
      <c r="BI76" s="32" t="str">
        <f>IF(Q76=1,TRIM(IF(L76&gt;0,"Denmark: "&amp;IFERROR(LOOKUP(2,1/(Denmark!$C77:$AZ77&lt;&gt;""),Denmark!$C$4:$AZ$4),"")&amp;" ","")&amp;IF(M76&gt;0,"Norway: "&amp;IFERROR(LOOKUP(2,1/(Norway!$C77:$AZ77&lt;&gt;""),Norway!$C$4:$AZ$4),"")&amp;" ","")&amp;IF(N76&gt;0,"Finland: "&amp;IFERROR(LOOKUP(2,1/(Finland!$C77:$AZ77&lt;&gt;""),Finland!$C$4:$AZ$4),"")&amp;" ","")&amp;IF(O76&gt;0,"Sweden: "&amp;IFERROR(LOOKUP(2,1/(Sweden!$C77:$AZ77&lt;&gt;""),Sweden!$C$4:$AZ$4),"")&amp;" ","")),"")</f>
        <v/>
      </c>
      <c r="BJ76" s="32">
        <f t="shared" si="76"/>
        <v>0</v>
      </c>
      <c r="BK76" s="32">
        <f t="shared" si="77"/>
        <v>-1</v>
      </c>
    </row>
    <row r="77" spans="6:63" ht="13.5" customHeight="1">
      <c r="F77" s="32" t="str">
        <f t="shared" si="43"/>
        <v>Finland</v>
      </c>
      <c r="G77" s="32" t="str">
        <f>IF(Finland!P$4="","",Finland!P$4)</f>
        <v>Mikael Särkelä</v>
      </c>
      <c r="H77" s="32">
        <f>IF(G77="","",COUNTIF(Finland!P$5:P$311,"&lt;&gt;"))</f>
        <v>82</v>
      </c>
      <c r="I77" s="32">
        <f>IF(G77="","",SUMPRODUCT(--(Finland!P$5:P$311&lt;&gt;""),--($P$4:$P$310&gt;0),--($P$4:$P$310&lt;3)))</f>
        <v>3</v>
      </c>
      <c r="K77" s="32" t="str">
        <f>Denmark!A78</f>
        <v>Eurasian goshawk</v>
      </c>
      <c r="L77" s="32">
        <f>Denmark!BA78</f>
        <v>0</v>
      </c>
      <c r="M77" s="32">
        <f>Norway!BA78</f>
        <v>0</v>
      </c>
      <c r="N77" s="32">
        <f>Finland!BA78</f>
        <v>10</v>
      </c>
      <c r="O77" s="32">
        <f>Sweden!BA78</f>
        <v>3</v>
      </c>
      <c r="P77" s="32">
        <f t="shared" si="44"/>
        <v>13</v>
      </c>
      <c r="Q77" s="32">
        <f t="shared" si="45"/>
        <v>2</v>
      </c>
      <c r="S77" s="32" t="str">
        <f t="shared" si="46"/>
        <v>Eurasian goshawk</v>
      </c>
      <c r="T77" s="32">
        <f t="shared" si="47"/>
        <v>13</v>
      </c>
      <c r="U77" s="32">
        <f t="shared" si="48"/>
        <v>2</v>
      </c>
      <c r="V77" s="32" t="str">
        <f t="shared" si="49"/>
        <v>Finland Sweden</v>
      </c>
      <c r="X77" s="32" t="str">
        <f t="shared" si="50"/>
        <v>Eurasian goshawk</v>
      </c>
      <c r="Y77" s="32" t="str">
        <f t="shared" si="51"/>
        <v/>
      </c>
      <c r="Z77" s="32" t="str">
        <f>IF(AND(P77&gt;0,P77&lt;3),TRIM(IF(L77&gt;0,"Denmark: "&amp;IFERROR(LOOKUP(2,1/(Denmark!$C78:$AZ78&lt;&gt;""),Denmark!$C$4:$AZ$4),"")&amp;" ","")&amp;IF(M77&gt;0,"Norway: "&amp;IFERROR(LOOKUP(2,1/(Norway!$C78:$AZ78&lt;&gt;""),Norway!$C$4:$AZ$4),"")&amp;" ","")&amp;IF(N77&gt;0,"Finland: "&amp;IFERROR(LOOKUP(2,1/(Finland!$C78:$AZ78&lt;&gt;""),Finland!$C$4:$AZ$4),"")&amp;" ","")&amp;IF(O77&gt;0,"Sweden: "&amp;IFERROR(LOOKUP(2,1/(Sweden!$C78:$AZ78&lt;&gt;""),Sweden!$C$4:$AZ$4),"")&amp;" ","")),"")</f>
        <v/>
      </c>
      <c r="AA77" s="32">
        <f t="shared" si="52"/>
        <v>13</v>
      </c>
      <c r="AC77" s="32"/>
      <c r="AD77" s="32"/>
      <c r="AE77" s="32"/>
      <c r="AF77" s="32"/>
      <c r="AG77" s="32"/>
      <c r="AH77" s="32"/>
      <c r="AI77" s="32" t="str">
        <f t="shared" si="53"/>
        <v>Finland</v>
      </c>
      <c r="AJ77" s="32" t="str">
        <f t="shared" si="54"/>
        <v>Mikael Särkelä</v>
      </c>
      <c r="AK77" s="32">
        <f t="shared" si="55"/>
        <v>82</v>
      </c>
      <c r="AL77" s="32">
        <f t="shared" si="56"/>
        <v>3</v>
      </c>
      <c r="AM77" s="32">
        <f t="shared" si="57"/>
        <v>82.001270000000005</v>
      </c>
      <c r="AN77" s="32">
        <f t="shared" si="58"/>
        <v>3.0012699999999999</v>
      </c>
      <c r="AO77" s="32" t="str">
        <f t="shared" si="59"/>
        <v>Eurasian goshawk</v>
      </c>
      <c r="AP77" s="32">
        <f t="shared" si="60"/>
        <v>13</v>
      </c>
      <c r="AQ77" s="32">
        <f t="shared" si="61"/>
        <v>2</v>
      </c>
      <c r="AR77" s="32" t="str">
        <f t="shared" si="62"/>
        <v>Finland Sweden</v>
      </c>
      <c r="AS77" s="32">
        <f t="shared" si="63"/>
        <v>13.00234</v>
      </c>
      <c r="AT77" s="32"/>
      <c r="AU77" s="32" t="str">
        <f t="shared" si="64"/>
        <v>Eurasian goshawk</v>
      </c>
      <c r="AV77" s="32" t="str">
        <f t="shared" si="65"/>
        <v/>
      </c>
      <c r="AW77" s="32" t="str">
        <f t="shared" si="66"/>
        <v/>
      </c>
      <c r="AX77" s="32">
        <f t="shared" si="67"/>
        <v>13</v>
      </c>
      <c r="AY77" s="32">
        <f t="shared" si="68"/>
        <v>-1</v>
      </c>
      <c r="AZ77" s="32"/>
      <c r="BA77" s="32" t="str">
        <f t="shared" si="69"/>
        <v>Eurasian goshawk</v>
      </c>
      <c r="BB77" s="32">
        <f t="shared" si="70"/>
        <v>13</v>
      </c>
      <c r="BC77" s="32">
        <f t="shared" si="71"/>
        <v>2</v>
      </c>
      <c r="BD77" s="32" t="str">
        <f t="shared" si="72"/>
        <v>Finland Sweden</v>
      </c>
      <c r="BE77" s="32">
        <f t="shared" si="73"/>
        <v>-1</v>
      </c>
      <c r="BG77" s="32" t="str">
        <f t="shared" si="74"/>
        <v>Eurasian goshawk</v>
      </c>
      <c r="BH77" s="32" t="str">
        <f t="shared" si="75"/>
        <v/>
      </c>
      <c r="BI77" s="32" t="str">
        <f>IF(Q77=1,TRIM(IF(L77&gt;0,"Denmark: "&amp;IFERROR(LOOKUP(2,1/(Denmark!$C78:$AZ78&lt;&gt;""),Denmark!$C$4:$AZ$4),"")&amp;" ","")&amp;IF(M77&gt;0,"Norway: "&amp;IFERROR(LOOKUP(2,1/(Norway!$C78:$AZ78&lt;&gt;""),Norway!$C$4:$AZ$4),"")&amp;" ","")&amp;IF(N77&gt;0,"Finland: "&amp;IFERROR(LOOKUP(2,1/(Finland!$C78:$AZ78&lt;&gt;""),Finland!$C$4:$AZ$4),"")&amp;" ","")&amp;IF(O77&gt;0,"Sweden: "&amp;IFERROR(LOOKUP(2,1/(Sweden!$C78:$AZ78&lt;&gt;""),Sweden!$C$4:$AZ$4),"")&amp;" ","")),"")</f>
        <v/>
      </c>
      <c r="BJ77" s="32">
        <f t="shared" si="76"/>
        <v>13</v>
      </c>
      <c r="BK77" s="32">
        <f t="shared" si="77"/>
        <v>-1</v>
      </c>
    </row>
    <row r="78" spans="6:63" ht="13.5" customHeight="1">
      <c r="F78" s="32" t="str">
        <f t="shared" si="43"/>
        <v>Finland</v>
      </c>
      <c r="G78" s="32" t="str">
        <f>IF(Finland!Q$4="","",Finland!Q$4)</f>
        <v>Emma H</v>
      </c>
      <c r="H78" s="32">
        <f>IF(G78="","",COUNTIF(Finland!Q$5:Q$311,"&lt;&gt;"))</f>
        <v>33</v>
      </c>
      <c r="I78" s="32">
        <f>IF(G78="","",SUMPRODUCT(--(Finland!Q$5:Q$311&lt;&gt;""),--($P$4:$P$310&gt;0),--($P$4:$P$310&lt;3)))</f>
        <v>0</v>
      </c>
      <c r="K78" s="32" t="str">
        <f>Denmark!A79</f>
        <v>Eurasian sparrowhawk</v>
      </c>
      <c r="L78" s="32">
        <f>Denmark!BA79</f>
        <v>0</v>
      </c>
      <c r="M78" s="32">
        <f>Norway!BA79</f>
        <v>0</v>
      </c>
      <c r="N78" s="32">
        <f>Finland!BA79</f>
        <v>16</v>
      </c>
      <c r="O78" s="32">
        <f>Sweden!BA79</f>
        <v>10</v>
      </c>
      <c r="P78" s="32">
        <f t="shared" si="44"/>
        <v>26</v>
      </c>
      <c r="Q78" s="32">
        <f t="shared" si="45"/>
        <v>2</v>
      </c>
      <c r="S78" s="32" t="str">
        <f t="shared" si="46"/>
        <v>Eurasian sparrowhawk</v>
      </c>
      <c r="T78" s="32">
        <f t="shared" si="47"/>
        <v>26</v>
      </c>
      <c r="U78" s="32">
        <f t="shared" si="48"/>
        <v>2</v>
      </c>
      <c r="V78" s="32" t="str">
        <f t="shared" si="49"/>
        <v>Finland Sweden</v>
      </c>
      <c r="X78" s="32" t="str">
        <f t="shared" si="50"/>
        <v>Eurasian sparrowhawk</v>
      </c>
      <c r="Y78" s="32" t="str">
        <f t="shared" si="51"/>
        <v/>
      </c>
      <c r="Z78" s="32" t="str">
        <f>IF(AND(P78&gt;0,P78&lt;3),TRIM(IF(L78&gt;0,"Denmark: "&amp;IFERROR(LOOKUP(2,1/(Denmark!$C79:$AZ79&lt;&gt;""),Denmark!$C$4:$AZ$4),"")&amp;" ","")&amp;IF(M78&gt;0,"Norway: "&amp;IFERROR(LOOKUP(2,1/(Norway!$C79:$AZ79&lt;&gt;""),Norway!$C$4:$AZ$4),"")&amp;" ","")&amp;IF(N78&gt;0,"Finland: "&amp;IFERROR(LOOKUP(2,1/(Finland!$C79:$AZ79&lt;&gt;""),Finland!$C$4:$AZ$4),"")&amp;" ","")&amp;IF(O78&gt;0,"Sweden: "&amp;IFERROR(LOOKUP(2,1/(Sweden!$C79:$AZ79&lt;&gt;""),Sweden!$C$4:$AZ$4),"")&amp;" ","")),"")</f>
        <v/>
      </c>
      <c r="AA78" s="32">
        <f t="shared" si="52"/>
        <v>26</v>
      </c>
      <c r="AC78" s="32"/>
      <c r="AD78" s="32"/>
      <c r="AE78" s="32"/>
      <c r="AF78" s="32"/>
      <c r="AG78" s="32"/>
      <c r="AH78" s="32"/>
      <c r="AI78" s="32" t="str">
        <f t="shared" si="53"/>
        <v>Finland</v>
      </c>
      <c r="AJ78" s="32" t="str">
        <f t="shared" si="54"/>
        <v>Emma H</v>
      </c>
      <c r="AK78" s="32">
        <f t="shared" si="55"/>
        <v>33</v>
      </c>
      <c r="AL78" s="32">
        <f t="shared" si="56"/>
        <v>0</v>
      </c>
      <c r="AM78" s="32">
        <f t="shared" si="57"/>
        <v>33.001260000000002</v>
      </c>
      <c r="AN78" s="32">
        <f t="shared" si="58"/>
        <v>1.2600000000000001E-3</v>
      </c>
      <c r="AO78" s="32" t="str">
        <f t="shared" si="59"/>
        <v>Eurasian sparrowhawk</v>
      </c>
      <c r="AP78" s="32">
        <f t="shared" si="60"/>
        <v>26</v>
      </c>
      <c r="AQ78" s="32">
        <f t="shared" si="61"/>
        <v>2</v>
      </c>
      <c r="AR78" s="32" t="str">
        <f t="shared" si="62"/>
        <v>Finland Sweden</v>
      </c>
      <c r="AS78" s="32">
        <f t="shared" si="63"/>
        <v>26.002330000000001</v>
      </c>
      <c r="AT78" s="32"/>
      <c r="AU78" s="32" t="str">
        <f t="shared" si="64"/>
        <v>Eurasian sparrowhawk</v>
      </c>
      <c r="AV78" s="32" t="str">
        <f t="shared" si="65"/>
        <v/>
      </c>
      <c r="AW78" s="32" t="str">
        <f t="shared" si="66"/>
        <v/>
      </c>
      <c r="AX78" s="32">
        <f t="shared" si="67"/>
        <v>26</v>
      </c>
      <c r="AY78" s="32">
        <f t="shared" si="68"/>
        <v>-1</v>
      </c>
      <c r="AZ78" s="32"/>
      <c r="BA78" s="32" t="str">
        <f t="shared" si="69"/>
        <v>Eurasian sparrowhawk</v>
      </c>
      <c r="BB78" s="32">
        <f t="shared" si="70"/>
        <v>26</v>
      </c>
      <c r="BC78" s="32">
        <f t="shared" si="71"/>
        <v>2</v>
      </c>
      <c r="BD78" s="32" t="str">
        <f t="shared" si="72"/>
        <v>Finland Sweden</v>
      </c>
      <c r="BE78" s="32">
        <f t="shared" si="73"/>
        <v>-1</v>
      </c>
      <c r="BG78" s="32" t="str">
        <f t="shared" si="74"/>
        <v>Eurasian sparrowhawk</v>
      </c>
      <c r="BH78" s="32" t="str">
        <f t="shared" si="75"/>
        <v/>
      </c>
      <c r="BI78" s="32" t="str">
        <f>IF(Q78=1,TRIM(IF(L78&gt;0,"Denmark: "&amp;IFERROR(LOOKUP(2,1/(Denmark!$C79:$AZ79&lt;&gt;""),Denmark!$C$4:$AZ$4),"")&amp;" ","")&amp;IF(M78&gt;0,"Norway: "&amp;IFERROR(LOOKUP(2,1/(Norway!$C79:$AZ79&lt;&gt;""),Norway!$C$4:$AZ$4),"")&amp;" ","")&amp;IF(N78&gt;0,"Finland: "&amp;IFERROR(LOOKUP(2,1/(Finland!$C79:$AZ79&lt;&gt;""),Finland!$C$4:$AZ$4),"")&amp;" ","")&amp;IF(O78&gt;0,"Sweden: "&amp;IFERROR(LOOKUP(2,1/(Sweden!$C79:$AZ79&lt;&gt;""),Sweden!$C$4:$AZ$4),"")&amp;" ","")),"")</f>
        <v/>
      </c>
      <c r="BJ78" s="32">
        <f t="shared" si="76"/>
        <v>26</v>
      </c>
      <c r="BK78" s="32">
        <f t="shared" si="77"/>
        <v>-1</v>
      </c>
    </row>
    <row r="79" spans="6:63" ht="13.5" customHeight="1">
      <c r="F79" s="32" t="str">
        <f t="shared" si="43"/>
        <v>Finland</v>
      </c>
      <c r="G79" s="32" t="str">
        <f>IF(Finland!R$4="","",Finland!R$4)</f>
        <v>Julia J</v>
      </c>
      <c r="H79" s="32">
        <f>IF(G79="","",COUNTIF(Finland!R$5:R$311,"&lt;&gt;"))</f>
        <v>23</v>
      </c>
      <c r="I79" s="32">
        <f>IF(G79="","",SUMPRODUCT(--(Finland!R$5:R$311&lt;&gt;""),--($P$4:$P$310&gt;0),--($P$4:$P$310&lt;3)))</f>
        <v>0</v>
      </c>
      <c r="K79" s="32" t="str">
        <f>Denmark!A80</f>
        <v>Common buzzard</v>
      </c>
      <c r="L79" s="32">
        <f>Denmark!BA80</f>
        <v>0</v>
      </c>
      <c r="M79" s="32">
        <f>Norway!BA80</f>
        <v>2</v>
      </c>
      <c r="N79" s="32">
        <f>Finland!BA80</f>
        <v>13</v>
      </c>
      <c r="O79" s="32">
        <f>Sweden!BA80</f>
        <v>9</v>
      </c>
      <c r="P79" s="32">
        <f t="shared" si="44"/>
        <v>24</v>
      </c>
      <c r="Q79" s="32">
        <f t="shared" si="45"/>
        <v>3</v>
      </c>
      <c r="S79" s="32" t="str">
        <f t="shared" si="46"/>
        <v>Common buzzard</v>
      </c>
      <c r="T79" s="32">
        <f t="shared" si="47"/>
        <v>24</v>
      </c>
      <c r="U79" s="32">
        <f t="shared" si="48"/>
        <v>3</v>
      </c>
      <c r="V79" s="32" t="str">
        <f t="shared" si="49"/>
        <v>Norway Finland Sweden</v>
      </c>
      <c r="X79" s="32" t="str">
        <f t="shared" si="50"/>
        <v>Common buzzard</v>
      </c>
      <c r="Y79" s="32" t="str">
        <f t="shared" si="51"/>
        <v/>
      </c>
      <c r="Z79" s="32" t="str">
        <f>IF(AND(P79&gt;0,P79&lt;3),TRIM(IF(L79&gt;0,"Denmark: "&amp;IFERROR(LOOKUP(2,1/(Denmark!$C80:$AZ80&lt;&gt;""),Denmark!$C$4:$AZ$4),"")&amp;" ","")&amp;IF(M79&gt;0,"Norway: "&amp;IFERROR(LOOKUP(2,1/(Norway!$C80:$AZ80&lt;&gt;""),Norway!$C$4:$AZ$4),"")&amp;" ","")&amp;IF(N79&gt;0,"Finland: "&amp;IFERROR(LOOKUP(2,1/(Finland!$C80:$AZ80&lt;&gt;""),Finland!$C$4:$AZ$4),"")&amp;" ","")&amp;IF(O79&gt;0,"Sweden: "&amp;IFERROR(LOOKUP(2,1/(Sweden!$C80:$AZ80&lt;&gt;""),Sweden!$C$4:$AZ$4),"")&amp;" ","")),"")</f>
        <v/>
      </c>
      <c r="AA79" s="32">
        <f t="shared" si="52"/>
        <v>24</v>
      </c>
      <c r="AC79" s="32"/>
      <c r="AD79" s="32"/>
      <c r="AE79" s="32"/>
      <c r="AF79" s="32"/>
      <c r="AG79" s="32"/>
      <c r="AH79" s="32"/>
      <c r="AI79" s="32" t="str">
        <f t="shared" si="53"/>
        <v>Finland</v>
      </c>
      <c r="AJ79" s="32" t="str">
        <f t="shared" si="54"/>
        <v>Julia J</v>
      </c>
      <c r="AK79" s="32">
        <f t="shared" si="55"/>
        <v>23</v>
      </c>
      <c r="AL79" s="32">
        <f t="shared" si="56"/>
        <v>0</v>
      </c>
      <c r="AM79" s="32">
        <f t="shared" si="57"/>
        <v>23.001249999999999</v>
      </c>
      <c r="AN79" s="32">
        <f t="shared" si="58"/>
        <v>1.25E-3</v>
      </c>
      <c r="AO79" s="32" t="str">
        <f t="shared" si="59"/>
        <v>Common buzzard</v>
      </c>
      <c r="AP79" s="32">
        <f t="shared" si="60"/>
        <v>24</v>
      </c>
      <c r="AQ79" s="32">
        <f t="shared" si="61"/>
        <v>3</v>
      </c>
      <c r="AR79" s="32" t="str">
        <f t="shared" si="62"/>
        <v>Norway Finland Sweden</v>
      </c>
      <c r="AS79" s="32">
        <f t="shared" si="63"/>
        <v>24.002320000000001</v>
      </c>
      <c r="AT79" s="32"/>
      <c r="AU79" s="32" t="str">
        <f t="shared" si="64"/>
        <v>Common buzzard</v>
      </c>
      <c r="AV79" s="32" t="str">
        <f t="shared" si="65"/>
        <v/>
      </c>
      <c r="AW79" s="32" t="str">
        <f t="shared" si="66"/>
        <v/>
      </c>
      <c r="AX79" s="32">
        <f t="shared" si="67"/>
        <v>24</v>
      </c>
      <c r="AY79" s="32">
        <f t="shared" si="68"/>
        <v>-1</v>
      </c>
      <c r="AZ79" s="32"/>
      <c r="BA79" s="32" t="str">
        <f t="shared" si="69"/>
        <v>Common buzzard</v>
      </c>
      <c r="BB79" s="32">
        <f t="shared" si="70"/>
        <v>24</v>
      </c>
      <c r="BC79" s="32">
        <f t="shared" si="71"/>
        <v>3</v>
      </c>
      <c r="BD79" s="32" t="str">
        <f t="shared" si="72"/>
        <v>Norway Finland Sweden</v>
      </c>
      <c r="BE79" s="32">
        <f t="shared" si="73"/>
        <v>-1</v>
      </c>
      <c r="BG79" s="32" t="str">
        <f t="shared" si="74"/>
        <v>Common buzzard</v>
      </c>
      <c r="BH79" s="32" t="str">
        <f t="shared" si="75"/>
        <v/>
      </c>
      <c r="BI79" s="32" t="str">
        <f>IF(Q79=1,TRIM(IF(L79&gt;0,"Denmark: "&amp;IFERROR(LOOKUP(2,1/(Denmark!$C80:$AZ80&lt;&gt;""),Denmark!$C$4:$AZ$4),"")&amp;" ","")&amp;IF(M79&gt;0,"Norway: "&amp;IFERROR(LOOKUP(2,1/(Norway!$C80:$AZ80&lt;&gt;""),Norway!$C$4:$AZ$4),"")&amp;" ","")&amp;IF(N79&gt;0,"Finland: "&amp;IFERROR(LOOKUP(2,1/(Finland!$C80:$AZ80&lt;&gt;""),Finland!$C$4:$AZ$4),"")&amp;" ","")&amp;IF(O79&gt;0,"Sweden: "&amp;IFERROR(LOOKUP(2,1/(Sweden!$C80:$AZ80&lt;&gt;""),Sweden!$C$4:$AZ$4),"")&amp;" ","")),"")</f>
        <v/>
      </c>
      <c r="BJ79" s="32">
        <f t="shared" si="76"/>
        <v>24</v>
      </c>
      <c r="BK79" s="32">
        <f t="shared" si="77"/>
        <v>-1</v>
      </c>
    </row>
    <row r="80" spans="6:63" ht="13.5" customHeight="1">
      <c r="F80" s="32" t="str">
        <f t="shared" si="43"/>
        <v>Finland</v>
      </c>
      <c r="G80" s="32" t="str">
        <f>IF(Finland!S$4="","",Finland!S$4)</f>
        <v>Veeti Varismäki</v>
      </c>
      <c r="H80" s="32">
        <f>IF(G80="","",COUNTIF(Finland!S$5:S$311,"&lt;&gt;"))</f>
        <v>76</v>
      </c>
      <c r="I80" s="32">
        <f>IF(G80="","",SUMPRODUCT(--(Finland!S$5:S$311&lt;&gt;""),--($P$4:$P$310&gt;0),--($P$4:$P$310&lt;3)))</f>
        <v>0</v>
      </c>
      <c r="K80" s="32" t="str">
        <f>Denmark!A81</f>
        <v>Rough-legged hawk</v>
      </c>
      <c r="L80" s="32">
        <f>Denmark!BA81</f>
        <v>0</v>
      </c>
      <c r="M80" s="32">
        <f>Norway!BA81</f>
        <v>0</v>
      </c>
      <c r="N80" s="32">
        <f>Finland!BA81</f>
        <v>1</v>
      </c>
      <c r="O80" s="32">
        <f>Sweden!BA81</f>
        <v>1</v>
      </c>
      <c r="P80" s="32">
        <f t="shared" si="44"/>
        <v>2</v>
      </c>
      <c r="Q80" s="32">
        <f t="shared" si="45"/>
        <v>2</v>
      </c>
      <c r="S80" s="32" t="str">
        <f t="shared" si="46"/>
        <v>Rough-legged hawk</v>
      </c>
      <c r="T80" s="32">
        <f t="shared" si="47"/>
        <v>2</v>
      </c>
      <c r="U80" s="32">
        <f t="shared" si="48"/>
        <v>2</v>
      </c>
      <c r="V80" s="32" t="str">
        <f t="shared" si="49"/>
        <v>Finland Sweden</v>
      </c>
      <c r="X80" s="32" t="str">
        <f t="shared" si="50"/>
        <v>Rough-legged hawk</v>
      </c>
      <c r="Y80" s="32" t="str">
        <f t="shared" si="51"/>
        <v>Finland Sweden</v>
      </c>
      <c r="Z80" s="32" t="str">
        <f>IF(AND(P80&gt;0,P80&lt;3),TRIM(IF(L80&gt;0,"Denmark: "&amp;IFERROR(LOOKUP(2,1/(Denmark!$C81:$AZ81&lt;&gt;""),Denmark!$C$4:$AZ$4),"")&amp;" ","")&amp;IF(M80&gt;0,"Norway: "&amp;IFERROR(LOOKUP(2,1/(Norway!$C81:$AZ81&lt;&gt;""),Norway!$C$4:$AZ$4),"")&amp;" ","")&amp;IF(N80&gt;0,"Finland: "&amp;IFERROR(LOOKUP(2,1/(Finland!$C81:$AZ81&lt;&gt;""),Finland!$C$4:$AZ$4),"")&amp;" ","")&amp;IF(O80&gt;0,"Sweden: "&amp;IFERROR(LOOKUP(2,1/(Sweden!$C81:$AZ81&lt;&gt;""),Sweden!$C$4:$AZ$4),"")&amp;" ","")),"")</f>
        <v>Finland: David Enkvist Sweden: Vilgot Sagerfors</v>
      </c>
      <c r="AA80" s="32">
        <f t="shared" si="52"/>
        <v>2</v>
      </c>
      <c r="AC80" s="32"/>
      <c r="AD80" s="32"/>
      <c r="AE80" s="32"/>
      <c r="AF80" s="32"/>
      <c r="AG80" s="32"/>
      <c r="AH80" s="32"/>
      <c r="AI80" s="32" t="str">
        <f t="shared" si="53"/>
        <v>Finland</v>
      </c>
      <c r="AJ80" s="32" t="str">
        <f t="shared" si="54"/>
        <v>Veeti Varismäki</v>
      </c>
      <c r="AK80" s="32">
        <f t="shared" si="55"/>
        <v>76</v>
      </c>
      <c r="AL80" s="32">
        <f t="shared" si="56"/>
        <v>0</v>
      </c>
      <c r="AM80" s="32">
        <f t="shared" si="57"/>
        <v>76.001239999999996</v>
      </c>
      <c r="AN80" s="32">
        <f t="shared" si="58"/>
        <v>1.24E-3</v>
      </c>
      <c r="AO80" s="32" t="str">
        <f t="shared" si="59"/>
        <v>Rough-legged hawk</v>
      </c>
      <c r="AP80" s="32">
        <f t="shared" si="60"/>
        <v>2</v>
      </c>
      <c r="AQ80" s="32">
        <f t="shared" si="61"/>
        <v>2</v>
      </c>
      <c r="AR80" s="32" t="str">
        <f t="shared" si="62"/>
        <v>Finland Sweden</v>
      </c>
      <c r="AS80" s="32">
        <f t="shared" si="63"/>
        <v>2.00231</v>
      </c>
      <c r="AT80" s="32"/>
      <c r="AU80" s="32" t="str">
        <f t="shared" si="64"/>
        <v>Rough-legged hawk</v>
      </c>
      <c r="AV80" s="32" t="str">
        <f t="shared" si="65"/>
        <v>Finland Sweden</v>
      </c>
      <c r="AW80" s="32" t="str">
        <f t="shared" si="66"/>
        <v>Finland: David Enkvist Sweden: Vilgot Sagerfors</v>
      </c>
      <c r="AX80" s="32">
        <f t="shared" si="67"/>
        <v>2</v>
      </c>
      <c r="AY80" s="32">
        <f t="shared" si="68"/>
        <v>1000.231</v>
      </c>
      <c r="AZ80" s="32"/>
      <c r="BA80" s="32" t="str">
        <f t="shared" si="69"/>
        <v>Rough-legged hawk</v>
      </c>
      <c r="BB80" s="32">
        <f t="shared" si="70"/>
        <v>2</v>
      </c>
      <c r="BC80" s="32">
        <f t="shared" si="71"/>
        <v>2</v>
      </c>
      <c r="BD80" s="32" t="str">
        <f t="shared" si="72"/>
        <v>Finland Sweden</v>
      </c>
      <c r="BE80" s="32">
        <f t="shared" si="73"/>
        <v>-1</v>
      </c>
      <c r="BG80" s="32" t="str">
        <f t="shared" si="74"/>
        <v>Rough-legged hawk</v>
      </c>
      <c r="BH80" s="32" t="str">
        <f t="shared" si="75"/>
        <v/>
      </c>
      <c r="BI80" s="32" t="str">
        <f>IF(Q80=1,TRIM(IF(L80&gt;0,"Denmark: "&amp;IFERROR(LOOKUP(2,1/(Denmark!$C81:$AZ81&lt;&gt;""),Denmark!$C$4:$AZ$4),"")&amp;" ","")&amp;IF(M80&gt;0,"Norway: "&amp;IFERROR(LOOKUP(2,1/(Norway!$C81:$AZ81&lt;&gt;""),Norway!$C$4:$AZ$4),"")&amp;" ","")&amp;IF(N80&gt;0,"Finland: "&amp;IFERROR(LOOKUP(2,1/(Finland!$C81:$AZ81&lt;&gt;""),Finland!$C$4:$AZ$4),"")&amp;" ","")&amp;IF(O80&gt;0,"Sweden: "&amp;IFERROR(LOOKUP(2,1/(Sweden!$C81:$AZ81&lt;&gt;""),Sweden!$C$4:$AZ$4),"")&amp;" ","")),"")</f>
        <v/>
      </c>
      <c r="BJ80" s="32">
        <f t="shared" si="76"/>
        <v>2</v>
      </c>
      <c r="BK80" s="32">
        <f t="shared" si="77"/>
        <v>-1</v>
      </c>
    </row>
    <row r="81" spans="6:63" ht="13.5" customHeight="1">
      <c r="F81" s="32" t="str">
        <f t="shared" si="43"/>
        <v>Finland</v>
      </c>
      <c r="G81" s="32" t="str">
        <f>IF(Finland!T$4="","",Finland!T$4)</f>
        <v>Eino Jouppila</v>
      </c>
      <c r="H81" s="32">
        <f>IF(G81="","",COUNTIF(Finland!T$5:T$311,"&lt;&gt;"))</f>
        <v>76</v>
      </c>
      <c r="I81" s="32">
        <f>IF(G81="","",SUMPRODUCT(--(Finland!T$5:T$311&lt;&gt;""),--($P$4:$P$310&gt;0),--($P$4:$P$310&lt;3)))</f>
        <v>0</v>
      </c>
      <c r="K81" s="32" t="str">
        <f>Denmark!A82</f>
        <v>Golden eagle</v>
      </c>
      <c r="L81" s="32">
        <f>Denmark!BA82</f>
        <v>0</v>
      </c>
      <c r="M81" s="32">
        <f>Norway!BA82</f>
        <v>0</v>
      </c>
      <c r="N81" s="32">
        <f>Finland!BA82</f>
        <v>1</v>
      </c>
      <c r="O81" s="32">
        <f>Sweden!BA82</f>
        <v>2</v>
      </c>
      <c r="P81" s="32">
        <f t="shared" si="44"/>
        <v>3</v>
      </c>
      <c r="Q81" s="32">
        <f t="shared" si="45"/>
        <v>2</v>
      </c>
      <c r="S81" s="32" t="str">
        <f t="shared" si="46"/>
        <v>Golden eagle</v>
      </c>
      <c r="T81" s="32">
        <f t="shared" si="47"/>
        <v>3</v>
      </c>
      <c r="U81" s="32">
        <f t="shared" si="48"/>
        <v>2</v>
      </c>
      <c r="V81" s="32" t="str">
        <f t="shared" si="49"/>
        <v>Finland Sweden</v>
      </c>
      <c r="X81" s="32" t="str">
        <f t="shared" si="50"/>
        <v>Golden eagle</v>
      </c>
      <c r="Y81" s="32" t="str">
        <f t="shared" si="51"/>
        <v/>
      </c>
      <c r="Z81" s="32" t="str">
        <f>IF(AND(P81&gt;0,P81&lt;3),TRIM(IF(L81&gt;0,"Denmark: "&amp;IFERROR(LOOKUP(2,1/(Denmark!$C82:$AZ82&lt;&gt;""),Denmark!$C$4:$AZ$4),"")&amp;" ","")&amp;IF(M81&gt;0,"Norway: "&amp;IFERROR(LOOKUP(2,1/(Norway!$C82:$AZ82&lt;&gt;""),Norway!$C$4:$AZ$4),"")&amp;" ","")&amp;IF(N81&gt;0,"Finland: "&amp;IFERROR(LOOKUP(2,1/(Finland!$C82:$AZ82&lt;&gt;""),Finland!$C$4:$AZ$4),"")&amp;" ","")&amp;IF(O81&gt;0,"Sweden: "&amp;IFERROR(LOOKUP(2,1/(Sweden!$C82:$AZ82&lt;&gt;""),Sweden!$C$4:$AZ$4),"")&amp;" ","")),"")</f>
        <v/>
      </c>
      <c r="AA81" s="32">
        <f t="shared" si="52"/>
        <v>3</v>
      </c>
      <c r="AC81" s="32"/>
      <c r="AD81" s="32"/>
      <c r="AE81" s="32"/>
      <c r="AF81" s="32"/>
      <c r="AG81" s="32"/>
      <c r="AH81" s="32"/>
      <c r="AI81" s="32" t="str">
        <f t="shared" si="53"/>
        <v>Finland</v>
      </c>
      <c r="AJ81" s="32" t="str">
        <f t="shared" si="54"/>
        <v>Eino Jouppila</v>
      </c>
      <c r="AK81" s="32">
        <f t="shared" si="55"/>
        <v>76</v>
      </c>
      <c r="AL81" s="32">
        <f t="shared" si="56"/>
        <v>0</v>
      </c>
      <c r="AM81" s="32">
        <f t="shared" si="57"/>
        <v>76.001230000000007</v>
      </c>
      <c r="AN81" s="32">
        <f t="shared" si="58"/>
        <v>1.23E-3</v>
      </c>
      <c r="AO81" s="32" t="str">
        <f t="shared" si="59"/>
        <v>Golden eagle</v>
      </c>
      <c r="AP81" s="32">
        <f t="shared" si="60"/>
        <v>3</v>
      </c>
      <c r="AQ81" s="32">
        <f t="shared" si="61"/>
        <v>2</v>
      </c>
      <c r="AR81" s="32" t="str">
        <f t="shared" si="62"/>
        <v>Finland Sweden</v>
      </c>
      <c r="AS81" s="32">
        <f t="shared" si="63"/>
        <v>3.0023</v>
      </c>
      <c r="AT81" s="32"/>
      <c r="AU81" s="32" t="str">
        <f t="shared" si="64"/>
        <v>Golden eagle</v>
      </c>
      <c r="AV81" s="32" t="str">
        <f t="shared" si="65"/>
        <v/>
      </c>
      <c r="AW81" s="32" t="str">
        <f t="shared" si="66"/>
        <v/>
      </c>
      <c r="AX81" s="32">
        <f t="shared" si="67"/>
        <v>3</v>
      </c>
      <c r="AY81" s="32">
        <f t="shared" si="68"/>
        <v>-1</v>
      </c>
      <c r="AZ81" s="32"/>
      <c r="BA81" s="32" t="str">
        <f t="shared" si="69"/>
        <v>Golden eagle</v>
      </c>
      <c r="BB81" s="32">
        <f t="shared" si="70"/>
        <v>3</v>
      </c>
      <c r="BC81" s="32">
        <f t="shared" si="71"/>
        <v>2</v>
      </c>
      <c r="BD81" s="32" t="str">
        <f t="shared" si="72"/>
        <v>Finland Sweden</v>
      </c>
      <c r="BE81" s="32">
        <f t="shared" si="73"/>
        <v>-1</v>
      </c>
      <c r="BG81" s="32" t="str">
        <f t="shared" si="74"/>
        <v>Golden eagle</v>
      </c>
      <c r="BH81" s="32" t="str">
        <f t="shared" si="75"/>
        <v/>
      </c>
      <c r="BI81" s="32" t="str">
        <f>IF(Q81=1,TRIM(IF(L81&gt;0,"Denmark: "&amp;IFERROR(LOOKUP(2,1/(Denmark!$C82:$AZ82&lt;&gt;""),Denmark!$C$4:$AZ$4),"")&amp;" ","")&amp;IF(M81&gt;0,"Norway: "&amp;IFERROR(LOOKUP(2,1/(Norway!$C82:$AZ82&lt;&gt;""),Norway!$C$4:$AZ$4),"")&amp;" ","")&amp;IF(N81&gt;0,"Finland: "&amp;IFERROR(LOOKUP(2,1/(Finland!$C82:$AZ82&lt;&gt;""),Finland!$C$4:$AZ$4),"")&amp;" ","")&amp;IF(O81&gt;0,"Sweden: "&amp;IFERROR(LOOKUP(2,1/(Sweden!$C82:$AZ82&lt;&gt;""),Sweden!$C$4:$AZ$4),"")&amp;" ","")),"")</f>
        <v/>
      </c>
      <c r="BJ81" s="32">
        <f t="shared" si="76"/>
        <v>3</v>
      </c>
      <c r="BK81" s="32">
        <f t="shared" si="77"/>
        <v>-1</v>
      </c>
    </row>
    <row r="82" spans="6:63" ht="13.5" customHeight="1">
      <c r="F82" s="32" t="str">
        <f t="shared" si="43"/>
        <v>Finland</v>
      </c>
      <c r="G82" s="32" t="str">
        <f>IF(Finland!U$4="","",Finland!U$4)</f>
        <v>ELIA Raappana</v>
      </c>
      <c r="H82" s="32">
        <f>IF(G82="","",COUNTIF(Finland!U$5:U$311,"&lt;&gt;"))</f>
        <v>83</v>
      </c>
      <c r="I82" s="32">
        <f>IF(G82="","",SUMPRODUCT(--(Finland!U$5:U$311&lt;&gt;""),--($P$4:$P$310&gt;0),--($P$4:$P$310&lt;3)))</f>
        <v>0</v>
      </c>
      <c r="K82" s="32" t="str">
        <f>Denmark!A83</f>
        <v>Osprey</v>
      </c>
      <c r="L82" s="32">
        <f>Denmark!BA83</f>
        <v>0</v>
      </c>
      <c r="M82" s="32">
        <f>Norway!BA83</f>
        <v>0</v>
      </c>
      <c r="N82" s="32">
        <f>Finland!BA83</f>
        <v>2</v>
      </c>
      <c r="O82" s="32">
        <f>Sweden!BA83</f>
        <v>2</v>
      </c>
      <c r="P82" s="32">
        <f t="shared" si="44"/>
        <v>4</v>
      </c>
      <c r="Q82" s="32">
        <f t="shared" si="45"/>
        <v>2</v>
      </c>
      <c r="S82" s="32" t="str">
        <f t="shared" si="46"/>
        <v>Osprey</v>
      </c>
      <c r="T82" s="32">
        <f t="shared" si="47"/>
        <v>4</v>
      </c>
      <c r="U82" s="32">
        <f t="shared" si="48"/>
        <v>2</v>
      </c>
      <c r="V82" s="32" t="str">
        <f t="shared" si="49"/>
        <v>Finland Sweden</v>
      </c>
      <c r="X82" s="32" t="str">
        <f t="shared" si="50"/>
        <v>Osprey</v>
      </c>
      <c r="Y82" s="32" t="str">
        <f t="shared" si="51"/>
        <v/>
      </c>
      <c r="Z82" s="32" t="str">
        <f>IF(AND(P82&gt;0,P82&lt;3),TRIM(IF(L82&gt;0,"Denmark: "&amp;IFERROR(LOOKUP(2,1/(Denmark!$C83:$AZ83&lt;&gt;""),Denmark!$C$4:$AZ$4),"")&amp;" ","")&amp;IF(M82&gt;0,"Norway: "&amp;IFERROR(LOOKUP(2,1/(Norway!$C83:$AZ83&lt;&gt;""),Norway!$C$4:$AZ$4),"")&amp;" ","")&amp;IF(N82&gt;0,"Finland: "&amp;IFERROR(LOOKUP(2,1/(Finland!$C83:$AZ83&lt;&gt;""),Finland!$C$4:$AZ$4),"")&amp;" ","")&amp;IF(O82&gt;0,"Sweden: "&amp;IFERROR(LOOKUP(2,1/(Sweden!$C83:$AZ83&lt;&gt;""),Sweden!$C$4:$AZ$4),"")&amp;" ","")),"")</f>
        <v/>
      </c>
      <c r="AA82" s="32">
        <f t="shared" si="52"/>
        <v>4</v>
      </c>
      <c r="AC82" s="32"/>
      <c r="AD82" s="32"/>
      <c r="AE82" s="32"/>
      <c r="AF82" s="32"/>
      <c r="AG82" s="32"/>
      <c r="AH82" s="32"/>
      <c r="AI82" s="32" t="str">
        <f t="shared" si="53"/>
        <v>Finland</v>
      </c>
      <c r="AJ82" s="32" t="str">
        <f t="shared" si="54"/>
        <v>ELIA Raappana</v>
      </c>
      <c r="AK82" s="32">
        <f t="shared" si="55"/>
        <v>83</v>
      </c>
      <c r="AL82" s="32">
        <f t="shared" si="56"/>
        <v>0</v>
      </c>
      <c r="AM82" s="32">
        <f t="shared" si="57"/>
        <v>83.001220000000004</v>
      </c>
      <c r="AN82" s="32">
        <f t="shared" si="58"/>
        <v>1.2199999999999999E-3</v>
      </c>
      <c r="AO82" s="32" t="str">
        <f t="shared" si="59"/>
        <v>Osprey</v>
      </c>
      <c r="AP82" s="32">
        <f t="shared" si="60"/>
        <v>4</v>
      </c>
      <c r="AQ82" s="32">
        <f t="shared" si="61"/>
        <v>2</v>
      </c>
      <c r="AR82" s="32" t="str">
        <f t="shared" si="62"/>
        <v>Finland Sweden</v>
      </c>
      <c r="AS82" s="32">
        <f t="shared" si="63"/>
        <v>4.0022900000000003</v>
      </c>
      <c r="AT82" s="32"/>
      <c r="AU82" s="32" t="str">
        <f t="shared" si="64"/>
        <v>Osprey</v>
      </c>
      <c r="AV82" s="32" t="str">
        <f t="shared" si="65"/>
        <v/>
      </c>
      <c r="AW82" s="32" t="str">
        <f t="shared" si="66"/>
        <v/>
      </c>
      <c r="AX82" s="32">
        <f t="shared" si="67"/>
        <v>4</v>
      </c>
      <c r="AY82" s="32">
        <f t="shared" si="68"/>
        <v>-1</v>
      </c>
      <c r="AZ82" s="32"/>
      <c r="BA82" s="32" t="str">
        <f t="shared" si="69"/>
        <v>Osprey</v>
      </c>
      <c r="BB82" s="32">
        <f t="shared" si="70"/>
        <v>4</v>
      </c>
      <c r="BC82" s="32">
        <f t="shared" si="71"/>
        <v>2</v>
      </c>
      <c r="BD82" s="32" t="str">
        <f t="shared" si="72"/>
        <v>Finland Sweden</v>
      </c>
      <c r="BE82" s="32">
        <f t="shared" si="73"/>
        <v>-1</v>
      </c>
      <c r="BG82" s="32" t="str">
        <f t="shared" si="74"/>
        <v>Osprey</v>
      </c>
      <c r="BH82" s="32" t="str">
        <f t="shared" si="75"/>
        <v/>
      </c>
      <c r="BI82" s="32" t="str">
        <f>IF(Q82=1,TRIM(IF(L82&gt;0,"Denmark: "&amp;IFERROR(LOOKUP(2,1/(Denmark!$C83:$AZ83&lt;&gt;""),Denmark!$C$4:$AZ$4),"")&amp;" ","")&amp;IF(M82&gt;0,"Norway: "&amp;IFERROR(LOOKUP(2,1/(Norway!$C83:$AZ83&lt;&gt;""),Norway!$C$4:$AZ$4),"")&amp;" ","")&amp;IF(N82&gt;0,"Finland: "&amp;IFERROR(LOOKUP(2,1/(Finland!$C83:$AZ83&lt;&gt;""),Finland!$C$4:$AZ$4),"")&amp;" ","")&amp;IF(O82&gt;0,"Sweden: "&amp;IFERROR(LOOKUP(2,1/(Sweden!$C83:$AZ83&lt;&gt;""),Sweden!$C$4:$AZ$4),"")&amp;" ","")),"")</f>
        <v/>
      </c>
      <c r="BJ82" s="32">
        <f t="shared" si="76"/>
        <v>4</v>
      </c>
      <c r="BK82" s="32">
        <f t="shared" si="77"/>
        <v>-1</v>
      </c>
    </row>
    <row r="83" spans="6:63" ht="13.5" customHeight="1">
      <c r="F83" s="32" t="str">
        <f t="shared" si="43"/>
        <v>Finland</v>
      </c>
      <c r="G83" s="32" t="str">
        <f>IF(Finland!V$4="","",Finland!V$4)</f>
        <v>Justus Lassila</v>
      </c>
      <c r="H83" s="32">
        <f>IF(G83="","",COUNTIF(Finland!V$5:V$311,"&lt;&gt;"))</f>
        <v>25</v>
      </c>
      <c r="I83" s="32">
        <f>IF(G83="","",SUMPRODUCT(--(Finland!V$5:V$311&lt;&gt;""),--($P$4:$P$310&gt;0),--($P$4:$P$310&lt;3)))</f>
        <v>0</v>
      </c>
      <c r="K83" s="32" t="str">
        <f>Denmark!A84</f>
        <v>Common kestrel</v>
      </c>
      <c r="L83" s="32">
        <f>Denmark!BA84</f>
        <v>0</v>
      </c>
      <c r="M83" s="32">
        <f>Norway!BA84</f>
        <v>4</v>
      </c>
      <c r="N83" s="32">
        <f>Finland!BA84</f>
        <v>14</v>
      </c>
      <c r="O83" s="32">
        <f>Sweden!BA84</f>
        <v>14</v>
      </c>
      <c r="P83" s="32">
        <f t="shared" si="44"/>
        <v>32</v>
      </c>
      <c r="Q83" s="32">
        <f t="shared" si="45"/>
        <v>3</v>
      </c>
      <c r="S83" s="32" t="str">
        <f t="shared" si="46"/>
        <v>Common kestrel</v>
      </c>
      <c r="T83" s="32">
        <f t="shared" si="47"/>
        <v>32</v>
      </c>
      <c r="U83" s="32">
        <f t="shared" si="48"/>
        <v>3</v>
      </c>
      <c r="V83" s="32" t="str">
        <f t="shared" si="49"/>
        <v>Norway Finland Sweden</v>
      </c>
      <c r="X83" s="32" t="str">
        <f t="shared" si="50"/>
        <v>Common kestrel</v>
      </c>
      <c r="Y83" s="32" t="str">
        <f t="shared" si="51"/>
        <v/>
      </c>
      <c r="Z83" s="32" t="str">
        <f>IF(AND(P83&gt;0,P83&lt;3),TRIM(IF(L83&gt;0,"Denmark: "&amp;IFERROR(LOOKUP(2,1/(Denmark!$C84:$AZ84&lt;&gt;""),Denmark!$C$4:$AZ$4),"")&amp;" ","")&amp;IF(M83&gt;0,"Norway: "&amp;IFERROR(LOOKUP(2,1/(Norway!$C84:$AZ84&lt;&gt;""),Norway!$C$4:$AZ$4),"")&amp;" ","")&amp;IF(N83&gt;0,"Finland: "&amp;IFERROR(LOOKUP(2,1/(Finland!$C84:$AZ84&lt;&gt;""),Finland!$C$4:$AZ$4),"")&amp;" ","")&amp;IF(O83&gt;0,"Sweden: "&amp;IFERROR(LOOKUP(2,1/(Sweden!$C84:$AZ84&lt;&gt;""),Sweden!$C$4:$AZ$4),"")&amp;" ","")),"")</f>
        <v/>
      </c>
      <c r="AA83" s="32">
        <f t="shared" si="52"/>
        <v>32</v>
      </c>
      <c r="AC83" s="32"/>
      <c r="AD83" s="32"/>
      <c r="AE83" s="32"/>
      <c r="AF83" s="32"/>
      <c r="AG83" s="32"/>
      <c r="AH83" s="32"/>
      <c r="AI83" s="32" t="str">
        <f t="shared" si="53"/>
        <v>Finland</v>
      </c>
      <c r="AJ83" s="32" t="str">
        <f t="shared" si="54"/>
        <v>Justus Lassila</v>
      </c>
      <c r="AK83" s="32">
        <f t="shared" si="55"/>
        <v>25</v>
      </c>
      <c r="AL83" s="32">
        <f t="shared" si="56"/>
        <v>0</v>
      </c>
      <c r="AM83" s="32">
        <f t="shared" si="57"/>
        <v>25.00121</v>
      </c>
      <c r="AN83" s="32">
        <f t="shared" si="58"/>
        <v>1.2099999999999999E-3</v>
      </c>
      <c r="AO83" s="32" t="str">
        <f t="shared" si="59"/>
        <v>Common kestrel</v>
      </c>
      <c r="AP83" s="32">
        <f t="shared" si="60"/>
        <v>32</v>
      </c>
      <c r="AQ83" s="32">
        <f t="shared" si="61"/>
        <v>3</v>
      </c>
      <c r="AR83" s="32" t="str">
        <f t="shared" si="62"/>
        <v>Norway Finland Sweden</v>
      </c>
      <c r="AS83" s="32">
        <f t="shared" si="63"/>
        <v>32.002279999999999</v>
      </c>
      <c r="AT83" s="32"/>
      <c r="AU83" s="32" t="str">
        <f t="shared" si="64"/>
        <v>Common kestrel</v>
      </c>
      <c r="AV83" s="32" t="str">
        <f t="shared" si="65"/>
        <v/>
      </c>
      <c r="AW83" s="32" t="str">
        <f t="shared" si="66"/>
        <v/>
      </c>
      <c r="AX83" s="32">
        <f t="shared" si="67"/>
        <v>32</v>
      </c>
      <c r="AY83" s="32">
        <f t="shared" si="68"/>
        <v>-1</v>
      </c>
      <c r="AZ83" s="32"/>
      <c r="BA83" s="32" t="str">
        <f t="shared" si="69"/>
        <v>Common kestrel</v>
      </c>
      <c r="BB83" s="32">
        <f t="shared" si="70"/>
        <v>32</v>
      </c>
      <c r="BC83" s="32">
        <f t="shared" si="71"/>
        <v>3</v>
      </c>
      <c r="BD83" s="32" t="str">
        <f t="shared" si="72"/>
        <v>Norway Finland Sweden</v>
      </c>
      <c r="BE83" s="32">
        <f t="shared" si="73"/>
        <v>-1</v>
      </c>
      <c r="BG83" s="32" t="str">
        <f t="shared" si="74"/>
        <v>Common kestrel</v>
      </c>
      <c r="BH83" s="32" t="str">
        <f t="shared" si="75"/>
        <v/>
      </c>
      <c r="BI83" s="32" t="str">
        <f>IF(Q83=1,TRIM(IF(L83&gt;0,"Denmark: "&amp;IFERROR(LOOKUP(2,1/(Denmark!$C84:$AZ84&lt;&gt;""),Denmark!$C$4:$AZ$4),"")&amp;" ","")&amp;IF(M83&gt;0,"Norway: "&amp;IFERROR(LOOKUP(2,1/(Norway!$C84:$AZ84&lt;&gt;""),Norway!$C$4:$AZ$4),"")&amp;" ","")&amp;IF(N83&gt;0,"Finland: "&amp;IFERROR(LOOKUP(2,1/(Finland!$C84:$AZ84&lt;&gt;""),Finland!$C$4:$AZ$4),"")&amp;" ","")&amp;IF(O83&gt;0,"Sweden: "&amp;IFERROR(LOOKUP(2,1/(Sweden!$C84:$AZ84&lt;&gt;""),Sweden!$C$4:$AZ$4),"")&amp;" ","")),"")</f>
        <v/>
      </c>
      <c r="BJ83" s="32">
        <f t="shared" si="76"/>
        <v>32</v>
      </c>
      <c r="BK83" s="32">
        <f t="shared" si="77"/>
        <v>-1</v>
      </c>
    </row>
    <row r="84" spans="6:63" ht="13.5" customHeight="1">
      <c r="F84" s="32" t="str">
        <f t="shared" si="43"/>
        <v>Finland</v>
      </c>
      <c r="G84" s="32" t="str">
        <f>IF(Finland!W$4="","",Finland!W$4)</f>
        <v>Tuomas Meriläinen</v>
      </c>
      <c r="H84" s="32">
        <f>IF(G84="","",COUNTIF(Finland!W$5:W$311,"&lt;&gt;"))</f>
        <v>73</v>
      </c>
      <c r="I84" s="32">
        <f>IF(G84="","",SUMPRODUCT(--(Finland!W$5:W$311&lt;&gt;""),--($P$4:$P$310&gt;0),--($P$4:$P$310&lt;3)))</f>
        <v>1</v>
      </c>
      <c r="K84" s="32" t="str">
        <f>Denmark!A85</f>
        <v>Red-footed falcon</v>
      </c>
      <c r="L84" s="32">
        <f>Denmark!BA85</f>
        <v>0</v>
      </c>
      <c r="M84" s="32">
        <f>Norway!BA85</f>
        <v>0</v>
      </c>
      <c r="N84" s="32">
        <f>Finland!BA85</f>
        <v>0</v>
      </c>
      <c r="O84" s="32">
        <f>Sweden!BA85</f>
        <v>0</v>
      </c>
      <c r="P84" s="32">
        <f t="shared" si="44"/>
        <v>0</v>
      </c>
      <c r="Q84" s="32">
        <f t="shared" si="45"/>
        <v>0</v>
      </c>
      <c r="S84" s="32" t="str">
        <f t="shared" si="46"/>
        <v>Red-footed falcon</v>
      </c>
      <c r="T84" s="32">
        <f t="shared" si="47"/>
        <v>0</v>
      </c>
      <c r="U84" s="32">
        <f t="shared" si="48"/>
        <v>0</v>
      </c>
      <c r="V84" s="32" t="str">
        <f t="shared" si="49"/>
        <v/>
      </c>
      <c r="X84" s="32" t="str">
        <f t="shared" si="50"/>
        <v>Red-footed falcon</v>
      </c>
      <c r="Y84" s="32" t="str">
        <f t="shared" si="51"/>
        <v/>
      </c>
      <c r="Z84" s="32" t="str">
        <f>IF(AND(P84&gt;0,P84&lt;3),TRIM(IF(L84&gt;0,"Denmark: "&amp;IFERROR(LOOKUP(2,1/(Denmark!$C85:$AZ85&lt;&gt;""),Denmark!$C$4:$AZ$4),"")&amp;" ","")&amp;IF(M84&gt;0,"Norway: "&amp;IFERROR(LOOKUP(2,1/(Norway!$C85:$AZ85&lt;&gt;""),Norway!$C$4:$AZ$4),"")&amp;" ","")&amp;IF(N84&gt;0,"Finland: "&amp;IFERROR(LOOKUP(2,1/(Finland!$C85:$AZ85&lt;&gt;""),Finland!$C$4:$AZ$4),"")&amp;" ","")&amp;IF(O84&gt;0,"Sweden: "&amp;IFERROR(LOOKUP(2,1/(Sweden!$C85:$AZ85&lt;&gt;""),Sweden!$C$4:$AZ$4),"")&amp;" ","")),"")</f>
        <v/>
      </c>
      <c r="AA84" s="32">
        <f t="shared" si="52"/>
        <v>0</v>
      </c>
      <c r="AC84" s="32"/>
      <c r="AD84" s="32"/>
      <c r="AE84" s="32"/>
      <c r="AF84" s="32"/>
      <c r="AG84" s="32"/>
      <c r="AH84" s="32"/>
      <c r="AI84" s="32" t="str">
        <f t="shared" si="53"/>
        <v>Finland</v>
      </c>
      <c r="AJ84" s="32" t="str">
        <f t="shared" si="54"/>
        <v>Tuomas Meriläinen</v>
      </c>
      <c r="AK84" s="32">
        <f t="shared" si="55"/>
        <v>73</v>
      </c>
      <c r="AL84" s="32">
        <f t="shared" si="56"/>
        <v>1</v>
      </c>
      <c r="AM84" s="32">
        <f t="shared" si="57"/>
        <v>73.001199999999997</v>
      </c>
      <c r="AN84" s="32">
        <f t="shared" si="58"/>
        <v>1.0012000000000001</v>
      </c>
      <c r="AO84" s="32" t="str">
        <f t="shared" si="59"/>
        <v>Red-footed falcon</v>
      </c>
      <c r="AP84" s="32">
        <f t="shared" si="60"/>
        <v>0</v>
      </c>
      <c r="AQ84" s="32">
        <f t="shared" si="61"/>
        <v>0</v>
      </c>
      <c r="AR84" s="32" t="str">
        <f t="shared" si="62"/>
        <v/>
      </c>
      <c r="AS84" s="32">
        <f t="shared" si="63"/>
        <v>2.2699999999999999E-3</v>
      </c>
      <c r="AT84" s="32"/>
      <c r="AU84" s="32" t="str">
        <f t="shared" si="64"/>
        <v>Red-footed falcon</v>
      </c>
      <c r="AV84" s="32" t="str">
        <f t="shared" si="65"/>
        <v/>
      </c>
      <c r="AW84" s="32" t="str">
        <f t="shared" si="66"/>
        <v/>
      </c>
      <c r="AX84" s="32">
        <f t="shared" si="67"/>
        <v>0</v>
      </c>
      <c r="AY84" s="32">
        <f t="shared" si="68"/>
        <v>-1</v>
      </c>
      <c r="AZ84" s="32"/>
      <c r="BA84" s="32" t="str">
        <f t="shared" si="69"/>
        <v>Red-footed falcon</v>
      </c>
      <c r="BB84" s="32">
        <f t="shared" si="70"/>
        <v>0</v>
      </c>
      <c r="BC84" s="32">
        <f t="shared" si="71"/>
        <v>0</v>
      </c>
      <c r="BD84" s="32" t="str">
        <f t="shared" si="72"/>
        <v/>
      </c>
      <c r="BE84" s="32">
        <f t="shared" si="73"/>
        <v>-1</v>
      </c>
      <c r="BG84" s="32" t="str">
        <f t="shared" si="74"/>
        <v>Red-footed falcon</v>
      </c>
      <c r="BH84" s="32" t="str">
        <f t="shared" si="75"/>
        <v/>
      </c>
      <c r="BI84" s="32" t="str">
        <f>IF(Q84=1,TRIM(IF(L84&gt;0,"Denmark: "&amp;IFERROR(LOOKUP(2,1/(Denmark!$C85:$AZ85&lt;&gt;""),Denmark!$C$4:$AZ$4),"")&amp;" ","")&amp;IF(M84&gt;0,"Norway: "&amp;IFERROR(LOOKUP(2,1/(Norway!$C85:$AZ85&lt;&gt;""),Norway!$C$4:$AZ$4),"")&amp;" ","")&amp;IF(N84&gt;0,"Finland: "&amp;IFERROR(LOOKUP(2,1/(Finland!$C85:$AZ85&lt;&gt;""),Finland!$C$4:$AZ$4),"")&amp;" ","")&amp;IF(O84&gt;0,"Sweden: "&amp;IFERROR(LOOKUP(2,1/(Sweden!$C85:$AZ85&lt;&gt;""),Sweden!$C$4:$AZ$4),"")&amp;" ","")),"")</f>
        <v/>
      </c>
      <c r="BJ84" s="32">
        <f t="shared" si="76"/>
        <v>0</v>
      </c>
      <c r="BK84" s="32">
        <f t="shared" si="77"/>
        <v>-1</v>
      </c>
    </row>
    <row r="85" spans="6:63" ht="13.5" customHeight="1">
      <c r="F85" s="32" t="str">
        <f t="shared" si="43"/>
        <v>Finland</v>
      </c>
      <c r="G85" s="32" t="str">
        <f>IF(Finland!X$4="","",Finland!X$4)</f>
        <v>Oskari Mehtätalo</v>
      </c>
      <c r="H85" s="32">
        <f>IF(G85="","",COUNTIF(Finland!X$5:X$311,"&lt;&gt;"))</f>
        <v>21</v>
      </c>
      <c r="I85" s="32">
        <f>IF(G85="","",SUMPRODUCT(--(Finland!X$5:X$311&lt;&gt;""),--($P$4:$P$310&gt;0),--($P$4:$P$310&lt;3)))</f>
        <v>0</v>
      </c>
      <c r="K85" s="32" t="str">
        <f>Denmark!A86</f>
        <v>Merlin</v>
      </c>
      <c r="L85" s="32">
        <f>Denmark!BA86</f>
        <v>0</v>
      </c>
      <c r="M85" s="32">
        <f>Norway!BA86</f>
        <v>3</v>
      </c>
      <c r="N85" s="32">
        <f>Finland!BA86</f>
        <v>7</v>
      </c>
      <c r="O85" s="32">
        <f>Sweden!BA86</f>
        <v>11</v>
      </c>
      <c r="P85" s="32">
        <f t="shared" si="44"/>
        <v>21</v>
      </c>
      <c r="Q85" s="32">
        <f t="shared" si="45"/>
        <v>3</v>
      </c>
      <c r="S85" s="32" t="str">
        <f t="shared" si="46"/>
        <v>Merlin</v>
      </c>
      <c r="T85" s="32">
        <f t="shared" si="47"/>
        <v>21</v>
      </c>
      <c r="U85" s="32">
        <f t="shared" si="48"/>
        <v>3</v>
      </c>
      <c r="V85" s="32" t="str">
        <f t="shared" si="49"/>
        <v>Norway Finland Sweden</v>
      </c>
      <c r="X85" s="32" t="str">
        <f t="shared" si="50"/>
        <v>Merlin</v>
      </c>
      <c r="Y85" s="32" t="str">
        <f t="shared" si="51"/>
        <v/>
      </c>
      <c r="Z85" s="32" t="str">
        <f>IF(AND(P85&gt;0,P85&lt;3),TRIM(IF(L85&gt;0,"Denmark: "&amp;IFERROR(LOOKUP(2,1/(Denmark!$C86:$AZ86&lt;&gt;""),Denmark!$C$4:$AZ$4),"")&amp;" ","")&amp;IF(M85&gt;0,"Norway: "&amp;IFERROR(LOOKUP(2,1/(Norway!$C86:$AZ86&lt;&gt;""),Norway!$C$4:$AZ$4),"")&amp;" ","")&amp;IF(N85&gt;0,"Finland: "&amp;IFERROR(LOOKUP(2,1/(Finland!$C86:$AZ86&lt;&gt;""),Finland!$C$4:$AZ$4),"")&amp;" ","")&amp;IF(O85&gt;0,"Sweden: "&amp;IFERROR(LOOKUP(2,1/(Sweden!$C86:$AZ86&lt;&gt;""),Sweden!$C$4:$AZ$4),"")&amp;" ","")),"")</f>
        <v/>
      </c>
      <c r="AA85" s="32">
        <f t="shared" si="52"/>
        <v>21</v>
      </c>
      <c r="AC85" s="32"/>
      <c r="AD85" s="32"/>
      <c r="AE85" s="32"/>
      <c r="AF85" s="32"/>
      <c r="AG85" s="32"/>
      <c r="AH85" s="32"/>
      <c r="AI85" s="32" t="str">
        <f t="shared" si="53"/>
        <v>Finland</v>
      </c>
      <c r="AJ85" s="32" t="str">
        <f t="shared" si="54"/>
        <v>Oskari Mehtätalo</v>
      </c>
      <c r="AK85" s="32">
        <f t="shared" si="55"/>
        <v>21</v>
      </c>
      <c r="AL85" s="32">
        <f t="shared" si="56"/>
        <v>0</v>
      </c>
      <c r="AM85" s="32">
        <f t="shared" si="57"/>
        <v>21.001190000000001</v>
      </c>
      <c r="AN85" s="32">
        <f t="shared" si="58"/>
        <v>1.1900000000000001E-3</v>
      </c>
      <c r="AO85" s="32" t="str">
        <f t="shared" si="59"/>
        <v>Merlin</v>
      </c>
      <c r="AP85" s="32">
        <f t="shared" si="60"/>
        <v>21</v>
      </c>
      <c r="AQ85" s="32">
        <f t="shared" si="61"/>
        <v>3</v>
      </c>
      <c r="AR85" s="32" t="str">
        <f t="shared" si="62"/>
        <v>Norway Finland Sweden</v>
      </c>
      <c r="AS85" s="32">
        <f t="shared" si="63"/>
        <v>21.00226</v>
      </c>
      <c r="AT85" s="32"/>
      <c r="AU85" s="32" t="str">
        <f t="shared" si="64"/>
        <v>Merlin</v>
      </c>
      <c r="AV85" s="32" t="str">
        <f t="shared" si="65"/>
        <v/>
      </c>
      <c r="AW85" s="32" t="str">
        <f t="shared" si="66"/>
        <v/>
      </c>
      <c r="AX85" s="32">
        <f t="shared" si="67"/>
        <v>21</v>
      </c>
      <c r="AY85" s="32">
        <f t="shared" si="68"/>
        <v>-1</v>
      </c>
      <c r="AZ85" s="32"/>
      <c r="BA85" s="32" t="str">
        <f t="shared" si="69"/>
        <v>Merlin</v>
      </c>
      <c r="BB85" s="32">
        <f t="shared" si="70"/>
        <v>21</v>
      </c>
      <c r="BC85" s="32">
        <f t="shared" si="71"/>
        <v>3</v>
      </c>
      <c r="BD85" s="32" t="str">
        <f t="shared" si="72"/>
        <v>Norway Finland Sweden</v>
      </c>
      <c r="BE85" s="32">
        <f t="shared" si="73"/>
        <v>-1</v>
      </c>
      <c r="BG85" s="32" t="str">
        <f t="shared" si="74"/>
        <v>Merlin</v>
      </c>
      <c r="BH85" s="32" t="str">
        <f t="shared" si="75"/>
        <v/>
      </c>
      <c r="BI85" s="32" t="str">
        <f>IF(Q85=1,TRIM(IF(L85&gt;0,"Denmark: "&amp;IFERROR(LOOKUP(2,1/(Denmark!$C86:$AZ86&lt;&gt;""),Denmark!$C$4:$AZ$4),"")&amp;" ","")&amp;IF(M85&gt;0,"Norway: "&amp;IFERROR(LOOKUP(2,1/(Norway!$C86:$AZ86&lt;&gt;""),Norway!$C$4:$AZ$4),"")&amp;" ","")&amp;IF(N85&gt;0,"Finland: "&amp;IFERROR(LOOKUP(2,1/(Finland!$C86:$AZ86&lt;&gt;""),Finland!$C$4:$AZ$4),"")&amp;" ","")&amp;IF(O85&gt;0,"Sweden: "&amp;IFERROR(LOOKUP(2,1/(Sweden!$C86:$AZ86&lt;&gt;""),Sweden!$C$4:$AZ$4),"")&amp;" ","")),"")</f>
        <v/>
      </c>
      <c r="BJ85" s="32">
        <f t="shared" si="76"/>
        <v>21</v>
      </c>
      <c r="BK85" s="32">
        <f t="shared" si="77"/>
        <v>-1</v>
      </c>
    </row>
    <row r="86" spans="6:63" ht="13.5" customHeight="1">
      <c r="F86" s="32" t="str">
        <f t="shared" si="43"/>
        <v>Finland</v>
      </c>
      <c r="G86" s="32" t="str">
        <f>IF(Finland!Y$4="","",Finland!Y$4)</f>
        <v>Jere Eerikäinen</v>
      </c>
      <c r="H86" s="32">
        <f>IF(G86="","",COUNTIF(Finland!Y$5:Y$311,"&lt;&gt;"))</f>
        <v>12</v>
      </c>
      <c r="I86" s="32">
        <f>IF(G86="","",SUMPRODUCT(--(Finland!Y$5:Y$311&lt;&gt;""),--($P$4:$P$310&gt;0),--($P$4:$P$310&lt;3)))</f>
        <v>0</v>
      </c>
      <c r="K86" s="32" t="str">
        <f>Denmark!A87</f>
        <v>Eurasian hobby</v>
      </c>
      <c r="L86" s="32">
        <f>Denmark!BA87</f>
        <v>0</v>
      </c>
      <c r="M86" s="32">
        <f>Norway!BA87</f>
        <v>0</v>
      </c>
      <c r="N86" s="32">
        <f>Finland!BA87</f>
        <v>8</v>
      </c>
      <c r="O86" s="32">
        <f>Sweden!BA87</f>
        <v>2</v>
      </c>
      <c r="P86" s="32">
        <f t="shared" si="44"/>
        <v>10</v>
      </c>
      <c r="Q86" s="32">
        <f t="shared" si="45"/>
        <v>2</v>
      </c>
      <c r="S86" s="32" t="str">
        <f t="shared" si="46"/>
        <v>Eurasian hobby</v>
      </c>
      <c r="T86" s="32">
        <f t="shared" si="47"/>
        <v>10</v>
      </c>
      <c r="U86" s="32">
        <f t="shared" si="48"/>
        <v>2</v>
      </c>
      <c r="V86" s="32" t="str">
        <f t="shared" si="49"/>
        <v>Finland Sweden</v>
      </c>
      <c r="X86" s="32" t="str">
        <f t="shared" si="50"/>
        <v>Eurasian hobby</v>
      </c>
      <c r="Y86" s="32" t="str">
        <f t="shared" si="51"/>
        <v/>
      </c>
      <c r="Z86" s="32" t="str">
        <f>IF(AND(P86&gt;0,P86&lt;3),TRIM(IF(L86&gt;0,"Denmark: "&amp;IFERROR(LOOKUP(2,1/(Denmark!$C87:$AZ87&lt;&gt;""),Denmark!$C$4:$AZ$4),"")&amp;" ","")&amp;IF(M86&gt;0,"Norway: "&amp;IFERROR(LOOKUP(2,1/(Norway!$C87:$AZ87&lt;&gt;""),Norway!$C$4:$AZ$4),"")&amp;" ","")&amp;IF(N86&gt;0,"Finland: "&amp;IFERROR(LOOKUP(2,1/(Finland!$C87:$AZ87&lt;&gt;""),Finland!$C$4:$AZ$4),"")&amp;" ","")&amp;IF(O86&gt;0,"Sweden: "&amp;IFERROR(LOOKUP(2,1/(Sweden!$C87:$AZ87&lt;&gt;""),Sweden!$C$4:$AZ$4),"")&amp;" ","")),"")</f>
        <v/>
      </c>
      <c r="AA86" s="32">
        <f t="shared" si="52"/>
        <v>10</v>
      </c>
      <c r="AC86" s="32"/>
      <c r="AD86" s="32"/>
      <c r="AE86" s="32"/>
      <c r="AF86" s="32"/>
      <c r="AG86" s="32"/>
      <c r="AH86" s="32"/>
      <c r="AI86" s="32" t="str">
        <f t="shared" si="53"/>
        <v>Finland</v>
      </c>
      <c r="AJ86" s="32" t="str">
        <f t="shared" si="54"/>
        <v>Jere Eerikäinen</v>
      </c>
      <c r="AK86" s="32">
        <f t="shared" si="55"/>
        <v>12</v>
      </c>
      <c r="AL86" s="32">
        <f t="shared" si="56"/>
        <v>0</v>
      </c>
      <c r="AM86" s="32">
        <f t="shared" si="57"/>
        <v>12.00118</v>
      </c>
      <c r="AN86" s="32">
        <f t="shared" si="58"/>
        <v>1.1800000000000001E-3</v>
      </c>
      <c r="AO86" s="32" t="str">
        <f t="shared" si="59"/>
        <v>Eurasian hobby</v>
      </c>
      <c r="AP86" s="32">
        <f t="shared" si="60"/>
        <v>10</v>
      </c>
      <c r="AQ86" s="32">
        <f t="shared" si="61"/>
        <v>2</v>
      </c>
      <c r="AR86" s="32" t="str">
        <f t="shared" si="62"/>
        <v>Finland Sweden</v>
      </c>
      <c r="AS86" s="32">
        <f t="shared" si="63"/>
        <v>10.00225</v>
      </c>
      <c r="AT86" s="32"/>
      <c r="AU86" s="32" t="str">
        <f t="shared" si="64"/>
        <v>Eurasian hobby</v>
      </c>
      <c r="AV86" s="32" t="str">
        <f t="shared" si="65"/>
        <v/>
      </c>
      <c r="AW86" s="32" t="str">
        <f t="shared" si="66"/>
        <v/>
      </c>
      <c r="AX86" s="32">
        <f t="shared" si="67"/>
        <v>10</v>
      </c>
      <c r="AY86" s="32">
        <f t="shared" si="68"/>
        <v>-1</v>
      </c>
      <c r="AZ86" s="32"/>
      <c r="BA86" s="32" t="str">
        <f t="shared" si="69"/>
        <v>Eurasian hobby</v>
      </c>
      <c r="BB86" s="32">
        <f t="shared" si="70"/>
        <v>10</v>
      </c>
      <c r="BC86" s="32">
        <f t="shared" si="71"/>
        <v>2</v>
      </c>
      <c r="BD86" s="32" t="str">
        <f t="shared" si="72"/>
        <v>Finland Sweden</v>
      </c>
      <c r="BE86" s="32">
        <f t="shared" si="73"/>
        <v>-1</v>
      </c>
      <c r="BG86" s="32" t="str">
        <f t="shared" si="74"/>
        <v>Eurasian hobby</v>
      </c>
      <c r="BH86" s="32" t="str">
        <f t="shared" si="75"/>
        <v/>
      </c>
      <c r="BI86" s="32" t="str">
        <f>IF(Q86=1,TRIM(IF(L86&gt;0,"Denmark: "&amp;IFERROR(LOOKUP(2,1/(Denmark!$C87:$AZ87&lt;&gt;""),Denmark!$C$4:$AZ$4),"")&amp;" ","")&amp;IF(M86&gt;0,"Norway: "&amp;IFERROR(LOOKUP(2,1/(Norway!$C87:$AZ87&lt;&gt;""),Norway!$C$4:$AZ$4),"")&amp;" ","")&amp;IF(N86&gt;0,"Finland: "&amp;IFERROR(LOOKUP(2,1/(Finland!$C87:$AZ87&lt;&gt;""),Finland!$C$4:$AZ$4),"")&amp;" ","")&amp;IF(O86&gt;0,"Sweden: "&amp;IFERROR(LOOKUP(2,1/(Sweden!$C87:$AZ87&lt;&gt;""),Sweden!$C$4:$AZ$4),"")&amp;" ","")),"")</f>
        <v/>
      </c>
      <c r="BJ86" s="32">
        <f t="shared" si="76"/>
        <v>10</v>
      </c>
      <c r="BK86" s="32">
        <f t="shared" si="77"/>
        <v>-1</v>
      </c>
    </row>
    <row r="87" spans="6:63" ht="13.5" customHeight="1">
      <c r="F87" s="32" t="str">
        <f t="shared" si="43"/>
        <v>Finland</v>
      </c>
      <c r="G87" s="32" t="str">
        <f>IF(Finland!Z$4="","",Finland!Z$4)</f>
        <v>Severi Heikkilä</v>
      </c>
      <c r="H87" s="32">
        <f>IF(G87="","",COUNTIF(Finland!Z$5:Z$311,"&lt;&gt;"))</f>
        <v>66</v>
      </c>
      <c r="I87" s="32">
        <f>IF(G87="","",SUMPRODUCT(--(Finland!Z$5:Z$311&lt;&gt;""),--($P$4:$P$310&gt;0),--($P$4:$P$310&lt;3)))</f>
        <v>0</v>
      </c>
      <c r="K87" s="32" t="str">
        <f>Denmark!A88</f>
        <v>Gyrfalcon</v>
      </c>
      <c r="L87" s="32">
        <f>Denmark!BA88</f>
        <v>0</v>
      </c>
      <c r="M87" s="32">
        <f>Norway!BA88</f>
        <v>0</v>
      </c>
      <c r="N87" s="32">
        <f>Finland!BA88</f>
        <v>0</v>
      </c>
      <c r="O87" s="32">
        <f>Sweden!BA88</f>
        <v>0</v>
      </c>
      <c r="P87" s="32">
        <f t="shared" si="44"/>
        <v>0</v>
      </c>
      <c r="Q87" s="32">
        <f t="shared" si="45"/>
        <v>0</v>
      </c>
      <c r="S87" s="32" t="str">
        <f t="shared" si="46"/>
        <v>Gyrfalcon</v>
      </c>
      <c r="T87" s="32">
        <f t="shared" si="47"/>
        <v>0</v>
      </c>
      <c r="U87" s="32">
        <f t="shared" si="48"/>
        <v>0</v>
      </c>
      <c r="V87" s="32" t="str">
        <f t="shared" si="49"/>
        <v/>
      </c>
      <c r="X87" s="32" t="str">
        <f t="shared" si="50"/>
        <v>Gyrfalcon</v>
      </c>
      <c r="Y87" s="32" t="str">
        <f t="shared" si="51"/>
        <v/>
      </c>
      <c r="Z87" s="32" t="str">
        <f>IF(AND(P87&gt;0,P87&lt;3),TRIM(IF(L87&gt;0,"Denmark: "&amp;IFERROR(LOOKUP(2,1/(Denmark!$C88:$AZ88&lt;&gt;""),Denmark!$C$4:$AZ$4),"")&amp;" ","")&amp;IF(M87&gt;0,"Norway: "&amp;IFERROR(LOOKUP(2,1/(Norway!$C88:$AZ88&lt;&gt;""),Norway!$C$4:$AZ$4),"")&amp;" ","")&amp;IF(N87&gt;0,"Finland: "&amp;IFERROR(LOOKUP(2,1/(Finland!$C88:$AZ88&lt;&gt;""),Finland!$C$4:$AZ$4),"")&amp;" ","")&amp;IF(O87&gt;0,"Sweden: "&amp;IFERROR(LOOKUP(2,1/(Sweden!$C88:$AZ88&lt;&gt;""),Sweden!$C$4:$AZ$4),"")&amp;" ","")),"")</f>
        <v/>
      </c>
      <c r="AA87" s="32">
        <f t="shared" si="52"/>
        <v>0</v>
      </c>
      <c r="AC87" s="32"/>
      <c r="AD87" s="32"/>
      <c r="AE87" s="32"/>
      <c r="AF87" s="32"/>
      <c r="AG87" s="32"/>
      <c r="AH87" s="32"/>
      <c r="AI87" s="32" t="str">
        <f t="shared" si="53"/>
        <v>Finland</v>
      </c>
      <c r="AJ87" s="32" t="str">
        <f t="shared" si="54"/>
        <v>Severi Heikkilä</v>
      </c>
      <c r="AK87" s="32">
        <f t="shared" si="55"/>
        <v>66</v>
      </c>
      <c r="AL87" s="32">
        <f t="shared" si="56"/>
        <v>0</v>
      </c>
      <c r="AM87" s="32">
        <f t="shared" si="57"/>
        <v>66.001170000000002</v>
      </c>
      <c r="AN87" s="32">
        <f t="shared" si="58"/>
        <v>1.17E-3</v>
      </c>
      <c r="AO87" s="32" t="str">
        <f t="shared" si="59"/>
        <v>Gyrfalcon</v>
      </c>
      <c r="AP87" s="32">
        <f t="shared" si="60"/>
        <v>0</v>
      </c>
      <c r="AQ87" s="32">
        <f t="shared" si="61"/>
        <v>0</v>
      </c>
      <c r="AR87" s="32" t="str">
        <f t="shared" si="62"/>
        <v/>
      </c>
      <c r="AS87" s="32">
        <f t="shared" si="63"/>
        <v>2.2399999999999998E-3</v>
      </c>
      <c r="AT87" s="32"/>
      <c r="AU87" s="32" t="str">
        <f t="shared" si="64"/>
        <v>Gyrfalcon</v>
      </c>
      <c r="AV87" s="32" t="str">
        <f t="shared" si="65"/>
        <v/>
      </c>
      <c r="AW87" s="32" t="str">
        <f t="shared" si="66"/>
        <v/>
      </c>
      <c r="AX87" s="32">
        <f t="shared" si="67"/>
        <v>0</v>
      </c>
      <c r="AY87" s="32">
        <f t="shared" si="68"/>
        <v>-1</v>
      </c>
      <c r="AZ87" s="32"/>
      <c r="BA87" s="32" t="str">
        <f t="shared" si="69"/>
        <v>Gyrfalcon</v>
      </c>
      <c r="BB87" s="32">
        <f t="shared" si="70"/>
        <v>0</v>
      </c>
      <c r="BC87" s="32">
        <f t="shared" si="71"/>
        <v>0</v>
      </c>
      <c r="BD87" s="32" t="str">
        <f t="shared" si="72"/>
        <v/>
      </c>
      <c r="BE87" s="32">
        <f t="shared" si="73"/>
        <v>-1</v>
      </c>
      <c r="BG87" s="32" t="str">
        <f t="shared" si="74"/>
        <v>Gyrfalcon</v>
      </c>
      <c r="BH87" s="32" t="str">
        <f t="shared" si="75"/>
        <v/>
      </c>
      <c r="BI87" s="32" t="str">
        <f>IF(Q87=1,TRIM(IF(L87&gt;0,"Denmark: "&amp;IFERROR(LOOKUP(2,1/(Denmark!$C88:$AZ88&lt;&gt;""),Denmark!$C$4:$AZ$4),"")&amp;" ","")&amp;IF(M87&gt;0,"Norway: "&amp;IFERROR(LOOKUP(2,1/(Norway!$C88:$AZ88&lt;&gt;""),Norway!$C$4:$AZ$4),"")&amp;" ","")&amp;IF(N87&gt;0,"Finland: "&amp;IFERROR(LOOKUP(2,1/(Finland!$C88:$AZ88&lt;&gt;""),Finland!$C$4:$AZ$4),"")&amp;" ","")&amp;IF(O87&gt;0,"Sweden: "&amp;IFERROR(LOOKUP(2,1/(Sweden!$C88:$AZ88&lt;&gt;""),Sweden!$C$4:$AZ$4),"")&amp;" ","")),"")</f>
        <v/>
      </c>
      <c r="BJ87" s="32">
        <f t="shared" si="76"/>
        <v>0</v>
      </c>
      <c r="BK87" s="32">
        <f t="shared" si="77"/>
        <v>-1</v>
      </c>
    </row>
    <row r="88" spans="6:63" ht="13.5" customHeight="1">
      <c r="F88" s="32" t="str">
        <f t="shared" si="43"/>
        <v>Finland</v>
      </c>
      <c r="G88" s="32" t="str">
        <f>IF(Finland!AA$4="","",Finland!AA$4)</f>
        <v>Veeti Räty</v>
      </c>
      <c r="H88" s="32">
        <f>IF(G88="","",COUNTIF(Finland!AA$5:AA$311,"&lt;&gt;"))</f>
        <v>66</v>
      </c>
      <c r="I88" s="32">
        <f>IF(G88="","",SUMPRODUCT(--(Finland!AA$5:AA$311&lt;&gt;""),--($P$4:$P$310&gt;0),--($P$4:$P$310&lt;3)))</f>
        <v>2</v>
      </c>
      <c r="K88" s="32" t="str">
        <f>Denmark!A89</f>
        <v>Peregrine falcon</v>
      </c>
      <c r="L88" s="32">
        <f>Denmark!BA89</f>
        <v>0</v>
      </c>
      <c r="M88" s="32">
        <f>Norway!BA89</f>
        <v>0</v>
      </c>
      <c r="N88" s="32">
        <f>Finland!BA89</f>
        <v>1</v>
      </c>
      <c r="O88" s="32">
        <f>Sweden!BA89</f>
        <v>7</v>
      </c>
      <c r="P88" s="32">
        <f t="shared" si="44"/>
        <v>8</v>
      </c>
      <c r="Q88" s="32">
        <f t="shared" si="45"/>
        <v>2</v>
      </c>
      <c r="S88" s="32" t="str">
        <f t="shared" si="46"/>
        <v>Peregrine falcon</v>
      </c>
      <c r="T88" s="32">
        <f t="shared" si="47"/>
        <v>8</v>
      </c>
      <c r="U88" s="32">
        <f t="shared" si="48"/>
        <v>2</v>
      </c>
      <c r="V88" s="32" t="str">
        <f t="shared" si="49"/>
        <v>Finland Sweden</v>
      </c>
      <c r="X88" s="32" t="str">
        <f t="shared" si="50"/>
        <v>Peregrine falcon</v>
      </c>
      <c r="Y88" s="32" t="str">
        <f t="shared" si="51"/>
        <v/>
      </c>
      <c r="Z88" s="32" t="str">
        <f>IF(AND(P88&gt;0,P88&lt;3),TRIM(IF(L88&gt;0,"Denmark: "&amp;IFERROR(LOOKUP(2,1/(Denmark!$C89:$AZ89&lt;&gt;""),Denmark!$C$4:$AZ$4),"")&amp;" ","")&amp;IF(M88&gt;0,"Norway: "&amp;IFERROR(LOOKUP(2,1/(Norway!$C89:$AZ89&lt;&gt;""),Norway!$C$4:$AZ$4),"")&amp;" ","")&amp;IF(N88&gt;0,"Finland: "&amp;IFERROR(LOOKUP(2,1/(Finland!$C89:$AZ89&lt;&gt;""),Finland!$C$4:$AZ$4),"")&amp;" ","")&amp;IF(O88&gt;0,"Sweden: "&amp;IFERROR(LOOKUP(2,1/(Sweden!$C89:$AZ89&lt;&gt;""),Sweden!$C$4:$AZ$4),"")&amp;" ","")),"")</f>
        <v/>
      </c>
      <c r="AA88" s="32">
        <f t="shared" si="52"/>
        <v>8</v>
      </c>
      <c r="AC88" s="32"/>
      <c r="AD88" s="32"/>
      <c r="AE88" s="32"/>
      <c r="AF88" s="32"/>
      <c r="AG88" s="32"/>
      <c r="AH88" s="32"/>
      <c r="AI88" s="32" t="str">
        <f t="shared" si="53"/>
        <v>Finland</v>
      </c>
      <c r="AJ88" s="32" t="str">
        <f t="shared" si="54"/>
        <v>Veeti Räty</v>
      </c>
      <c r="AK88" s="32">
        <f t="shared" si="55"/>
        <v>66</v>
      </c>
      <c r="AL88" s="32">
        <f t="shared" si="56"/>
        <v>2</v>
      </c>
      <c r="AM88" s="32">
        <f t="shared" si="57"/>
        <v>66.001159999999999</v>
      </c>
      <c r="AN88" s="32">
        <f t="shared" si="58"/>
        <v>2.00116</v>
      </c>
      <c r="AO88" s="32" t="str">
        <f t="shared" si="59"/>
        <v>Peregrine falcon</v>
      </c>
      <c r="AP88" s="32">
        <f t="shared" si="60"/>
        <v>8</v>
      </c>
      <c r="AQ88" s="32">
        <f t="shared" si="61"/>
        <v>2</v>
      </c>
      <c r="AR88" s="32" t="str">
        <f t="shared" si="62"/>
        <v>Finland Sweden</v>
      </c>
      <c r="AS88" s="32">
        <f t="shared" si="63"/>
        <v>8.0022300000000008</v>
      </c>
      <c r="AT88" s="32"/>
      <c r="AU88" s="32" t="str">
        <f t="shared" si="64"/>
        <v>Peregrine falcon</v>
      </c>
      <c r="AV88" s="32" t="str">
        <f t="shared" si="65"/>
        <v/>
      </c>
      <c r="AW88" s="32" t="str">
        <f t="shared" si="66"/>
        <v/>
      </c>
      <c r="AX88" s="32">
        <f t="shared" si="67"/>
        <v>8</v>
      </c>
      <c r="AY88" s="32">
        <f t="shared" si="68"/>
        <v>-1</v>
      </c>
      <c r="AZ88" s="32"/>
      <c r="BA88" s="32" t="str">
        <f t="shared" si="69"/>
        <v>Peregrine falcon</v>
      </c>
      <c r="BB88" s="32">
        <f t="shared" si="70"/>
        <v>8</v>
      </c>
      <c r="BC88" s="32">
        <f t="shared" si="71"/>
        <v>2</v>
      </c>
      <c r="BD88" s="32" t="str">
        <f t="shared" si="72"/>
        <v>Finland Sweden</v>
      </c>
      <c r="BE88" s="32">
        <f t="shared" si="73"/>
        <v>-1</v>
      </c>
      <c r="BG88" s="32" t="str">
        <f t="shared" si="74"/>
        <v>Peregrine falcon</v>
      </c>
      <c r="BH88" s="32" t="str">
        <f t="shared" si="75"/>
        <v/>
      </c>
      <c r="BI88" s="32" t="str">
        <f>IF(Q88=1,TRIM(IF(L88&gt;0,"Denmark: "&amp;IFERROR(LOOKUP(2,1/(Denmark!$C89:$AZ89&lt;&gt;""),Denmark!$C$4:$AZ$4),"")&amp;" ","")&amp;IF(M88&gt;0,"Norway: "&amp;IFERROR(LOOKUP(2,1/(Norway!$C89:$AZ89&lt;&gt;""),Norway!$C$4:$AZ$4),"")&amp;" ","")&amp;IF(N88&gt;0,"Finland: "&amp;IFERROR(LOOKUP(2,1/(Finland!$C89:$AZ89&lt;&gt;""),Finland!$C$4:$AZ$4),"")&amp;" ","")&amp;IF(O88&gt;0,"Sweden: "&amp;IFERROR(LOOKUP(2,1/(Sweden!$C89:$AZ89&lt;&gt;""),Sweden!$C$4:$AZ$4),"")&amp;" ","")),"")</f>
        <v/>
      </c>
      <c r="BJ88" s="32">
        <f t="shared" si="76"/>
        <v>8</v>
      </c>
      <c r="BK88" s="32">
        <f t="shared" si="77"/>
        <v>-1</v>
      </c>
    </row>
    <row r="89" spans="6:63" ht="13.5" customHeight="1">
      <c r="F89" s="32" t="str">
        <f t="shared" si="43"/>
        <v>Finland</v>
      </c>
      <c r="G89" s="32" t="str">
        <f>IF(Finland!AB$4="","",Finland!AB$4)</f>
        <v>Anika L</v>
      </c>
      <c r="H89" s="32">
        <f>IF(G89="","",COUNTIF(Finland!AB$5:AB$311,"&lt;&gt;"))</f>
        <v>50</v>
      </c>
      <c r="I89" s="32">
        <f>IF(G89="","",SUMPRODUCT(--(Finland!AB$5:AB$311&lt;&gt;""),--($P$4:$P$310&gt;0),--($P$4:$P$310&lt;3)))</f>
        <v>0</v>
      </c>
      <c r="K89" s="32" t="str">
        <f>Denmark!A90</f>
        <v>Water rail</v>
      </c>
      <c r="L89" s="32">
        <f>Denmark!BA90</f>
        <v>0</v>
      </c>
      <c r="M89" s="32">
        <f>Norway!BA90</f>
        <v>0</v>
      </c>
      <c r="N89" s="32">
        <f>Finland!BA90</f>
        <v>1</v>
      </c>
      <c r="O89" s="32">
        <f>Sweden!BA90</f>
        <v>0</v>
      </c>
      <c r="P89" s="32">
        <f t="shared" si="44"/>
        <v>1</v>
      </c>
      <c r="Q89" s="32">
        <f t="shared" si="45"/>
        <v>1</v>
      </c>
      <c r="S89" s="32" t="str">
        <f t="shared" si="46"/>
        <v>Water rail</v>
      </c>
      <c r="T89" s="32">
        <f t="shared" si="47"/>
        <v>1</v>
      </c>
      <c r="U89" s="32">
        <f t="shared" si="48"/>
        <v>1</v>
      </c>
      <c r="V89" s="32" t="str">
        <f t="shared" si="49"/>
        <v>Finland</v>
      </c>
      <c r="X89" s="32" t="str">
        <f t="shared" si="50"/>
        <v>Water rail</v>
      </c>
      <c r="Y89" s="32" t="str">
        <f t="shared" si="51"/>
        <v>Finland</v>
      </c>
      <c r="Z89" s="32" t="str">
        <f>IF(AND(P89&gt;0,P89&lt;3),TRIM(IF(L89&gt;0,"Denmark: "&amp;IFERROR(LOOKUP(2,1/(Denmark!$C90:$AZ90&lt;&gt;""),Denmark!$C$4:$AZ$4),"")&amp;" ","")&amp;IF(M89&gt;0,"Norway: "&amp;IFERROR(LOOKUP(2,1/(Norway!$C90:$AZ90&lt;&gt;""),Norway!$C$4:$AZ$4),"")&amp;" ","")&amp;IF(N89&gt;0,"Finland: "&amp;IFERROR(LOOKUP(2,1/(Finland!$C90:$AZ90&lt;&gt;""),Finland!$C$4:$AZ$4),"")&amp;" ","")&amp;IF(O89&gt;0,"Sweden: "&amp;IFERROR(LOOKUP(2,1/(Sweden!$C90:$AZ90&lt;&gt;""),Sweden!$C$4:$AZ$4),"")&amp;" ","")),"")</f>
        <v>Finland: Viljami Selander</v>
      </c>
      <c r="AA89" s="32">
        <f t="shared" si="52"/>
        <v>1</v>
      </c>
      <c r="AC89" s="32"/>
      <c r="AD89" s="32"/>
      <c r="AE89" s="32"/>
      <c r="AF89" s="32"/>
      <c r="AG89" s="32"/>
      <c r="AH89" s="32"/>
      <c r="AI89" s="32" t="str">
        <f t="shared" si="53"/>
        <v>Finland</v>
      </c>
      <c r="AJ89" s="32" t="str">
        <f t="shared" si="54"/>
        <v>Anika L</v>
      </c>
      <c r="AK89" s="32">
        <f t="shared" si="55"/>
        <v>50</v>
      </c>
      <c r="AL89" s="32">
        <f t="shared" si="56"/>
        <v>0</v>
      </c>
      <c r="AM89" s="32">
        <f t="shared" si="57"/>
        <v>50.001150000000003</v>
      </c>
      <c r="AN89" s="32">
        <f t="shared" si="58"/>
        <v>1.15E-3</v>
      </c>
      <c r="AO89" s="32" t="str">
        <f t="shared" si="59"/>
        <v>Water rail</v>
      </c>
      <c r="AP89" s="32">
        <f t="shared" si="60"/>
        <v>1</v>
      </c>
      <c r="AQ89" s="32">
        <f t="shared" si="61"/>
        <v>1</v>
      </c>
      <c r="AR89" s="32" t="str">
        <f t="shared" si="62"/>
        <v>Finland</v>
      </c>
      <c r="AS89" s="32">
        <f t="shared" si="63"/>
        <v>1.0022200000000001</v>
      </c>
      <c r="AT89" s="32"/>
      <c r="AU89" s="32" t="str">
        <f t="shared" si="64"/>
        <v>Water rail</v>
      </c>
      <c r="AV89" s="32" t="str">
        <f t="shared" si="65"/>
        <v>Finland</v>
      </c>
      <c r="AW89" s="32" t="str">
        <f t="shared" si="66"/>
        <v>Finland: Viljami Selander</v>
      </c>
      <c r="AX89" s="32">
        <f t="shared" si="67"/>
        <v>1</v>
      </c>
      <c r="AY89" s="32">
        <f t="shared" si="68"/>
        <v>2000.222</v>
      </c>
      <c r="AZ89" s="32"/>
      <c r="BA89" s="32" t="str">
        <f t="shared" si="69"/>
        <v>Water rail</v>
      </c>
      <c r="BB89" s="32">
        <f t="shared" si="70"/>
        <v>1</v>
      </c>
      <c r="BC89" s="32">
        <f t="shared" si="71"/>
        <v>1</v>
      </c>
      <c r="BD89" s="32" t="str">
        <f t="shared" si="72"/>
        <v>Finland</v>
      </c>
      <c r="BE89" s="32">
        <f t="shared" si="73"/>
        <v>-1</v>
      </c>
      <c r="BG89" s="32" t="str">
        <f t="shared" si="74"/>
        <v>Water rail</v>
      </c>
      <c r="BH89" s="32" t="str">
        <f t="shared" si="75"/>
        <v>Finland</v>
      </c>
      <c r="BI89" s="32" t="str">
        <f>IF(Q89=1,TRIM(IF(L89&gt;0,"Denmark: "&amp;IFERROR(LOOKUP(2,1/(Denmark!$C90:$AZ90&lt;&gt;""),Denmark!$C$4:$AZ$4),"")&amp;" ","")&amp;IF(M89&gt;0,"Norway: "&amp;IFERROR(LOOKUP(2,1/(Norway!$C90:$AZ90&lt;&gt;""),Norway!$C$4:$AZ$4),"")&amp;" ","")&amp;IF(N89&gt;0,"Finland: "&amp;IFERROR(LOOKUP(2,1/(Finland!$C90:$AZ90&lt;&gt;""),Finland!$C$4:$AZ$4),"")&amp;" ","")&amp;IF(O89&gt;0,"Sweden: "&amp;IFERROR(LOOKUP(2,1/(Sweden!$C90:$AZ90&lt;&gt;""),Sweden!$C$4:$AZ$4),"")&amp;" ","")),"")</f>
        <v>Finland: Viljami Selander</v>
      </c>
      <c r="BJ89" s="32">
        <f t="shared" si="76"/>
        <v>1</v>
      </c>
      <c r="BK89" s="32">
        <f t="shared" si="77"/>
        <v>1.0022200000000001</v>
      </c>
    </row>
    <row r="90" spans="6:63" ht="13.5" customHeight="1">
      <c r="F90" s="32" t="str">
        <f t="shared" si="43"/>
        <v>Finland</v>
      </c>
      <c r="G90" s="32" t="str">
        <f>IF(Finland!AC$4="","",Finland!AC$4)</f>
        <v>Nico N</v>
      </c>
      <c r="H90" s="32">
        <f>IF(G90="","",COUNTIF(Finland!AC$5:AC$311,"&lt;&gt;"))</f>
        <v>39</v>
      </c>
      <c r="I90" s="32">
        <f>IF(G90="","",SUMPRODUCT(--(Finland!AC$5:AC$311&lt;&gt;""),--($P$4:$P$310&gt;0),--($P$4:$P$310&lt;3)))</f>
        <v>1</v>
      </c>
      <c r="K90" s="32" t="str">
        <f>Denmark!A91</f>
        <v>Spotted crake</v>
      </c>
      <c r="L90" s="32">
        <f>Denmark!BA91</f>
        <v>0</v>
      </c>
      <c r="M90" s="32">
        <f>Norway!BA91</f>
        <v>0</v>
      </c>
      <c r="N90" s="32">
        <f>Finland!BA91</f>
        <v>0</v>
      </c>
      <c r="O90" s="32">
        <f>Sweden!BA91</f>
        <v>0</v>
      </c>
      <c r="P90" s="32">
        <f t="shared" si="44"/>
        <v>0</v>
      </c>
      <c r="Q90" s="32">
        <f t="shared" si="45"/>
        <v>0</v>
      </c>
      <c r="S90" s="32" t="str">
        <f t="shared" si="46"/>
        <v>Spotted crake</v>
      </c>
      <c r="T90" s="32">
        <f t="shared" si="47"/>
        <v>0</v>
      </c>
      <c r="U90" s="32">
        <f t="shared" si="48"/>
        <v>0</v>
      </c>
      <c r="V90" s="32" t="str">
        <f t="shared" si="49"/>
        <v/>
      </c>
      <c r="X90" s="32" t="str">
        <f t="shared" si="50"/>
        <v>Spotted crake</v>
      </c>
      <c r="Y90" s="32" t="str">
        <f t="shared" si="51"/>
        <v/>
      </c>
      <c r="Z90" s="32" t="str">
        <f>IF(AND(P90&gt;0,P90&lt;3),TRIM(IF(L90&gt;0,"Denmark: "&amp;IFERROR(LOOKUP(2,1/(Denmark!$C91:$AZ91&lt;&gt;""),Denmark!$C$4:$AZ$4),"")&amp;" ","")&amp;IF(M90&gt;0,"Norway: "&amp;IFERROR(LOOKUP(2,1/(Norway!$C91:$AZ91&lt;&gt;""),Norway!$C$4:$AZ$4),"")&amp;" ","")&amp;IF(N90&gt;0,"Finland: "&amp;IFERROR(LOOKUP(2,1/(Finland!$C91:$AZ91&lt;&gt;""),Finland!$C$4:$AZ$4),"")&amp;" ","")&amp;IF(O90&gt;0,"Sweden: "&amp;IFERROR(LOOKUP(2,1/(Sweden!$C91:$AZ91&lt;&gt;""),Sweden!$C$4:$AZ$4),"")&amp;" ","")),"")</f>
        <v/>
      </c>
      <c r="AA90" s="32">
        <f t="shared" si="52"/>
        <v>0</v>
      </c>
      <c r="AC90" s="32"/>
      <c r="AD90" s="32"/>
      <c r="AE90" s="32"/>
      <c r="AF90" s="32"/>
      <c r="AG90" s="32"/>
      <c r="AH90" s="32"/>
      <c r="AI90" s="32" t="str">
        <f t="shared" si="53"/>
        <v>Finland</v>
      </c>
      <c r="AJ90" s="32" t="str">
        <f t="shared" si="54"/>
        <v>Nico N</v>
      </c>
      <c r="AK90" s="32">
        <f t="shared" si="55"/>
        <v>39</v>
      </c>
      <c r="AL90" s="32">
        <f t="shared" si="56"/>
        <v>1</v>
      </c>
      <c r="AM90" s="32">
        <f t="shared" si="57"/>
        <v>39.001139999999999</v>
      </c>
      <c r="AN90" s="32">
        <f t="shared" si="58"/>
        <v>1.0011399999999999</v>
      </c>
      <c r="AO90" s="32" t="str">
        <f t="shared" si="59"/>
        <v>Spotted crake</v>
      </c>
      <c r="AP90" s="32">
        <f t="shared" si="60"/>
        <v>0</v>
      </c>
      <c r="AQ90" s="32">
        <f t="shared" si="61"/>
        <v>0</v>
      </c>
      <c r="AR90" s="32" t="str">
        <f t="shared" si="62"/>
        <v/>
      </c>
      <c r="AS90" s="32">
        <f t="shared" si="63"/>
        <v>2.2100000000000002E-3</v>
      </c>
      <c r="AT90" s="32"/>
      <c r="AU90" s="32" t="str">
        <f t="shared" si="64"/>
        <v>Spotted crake</v>
      </c>
      <c r="AV90" s="32" t="str">
        <f t="shared" si="65"/>
        <v/>
      </c>
      <c r="AW90" s="32" t="str">
        <f t="shared" si="66"/>
        <v/>
      </c>
      <c r="AX90" s="32">
        <f t="shared" si="67"/>
        <v>0</v>
      </c>
      <c r="AY90" s="32">
        <f t="shared" si="68"/>
        <v>-1</v>
      </c>
      <c r="AZ90" s="32"/>
      <c r="BA90" s="32" t="str">
        <f t="shared" si="69"/>
        <v>Spotted crake</v>
      </c>
      <c r="BB90" s="32">
        <f t="shared" si="70"/>
        <v>0</v>
      </c>
      <c r="BC90" s="32">
        <f t="shared" si="71"/>
        <v>0</v>
      </c>
      <c r="BD90" s="32" t="str">
        <f t="shared" si="72"/>
        <v/>
      </c>
      <c r="BE90" s="32">
        <f t="shared" si="73"/>
        <v>-1</v>
      </c>
      <c r="BG90" s="32" t="str">
        <f t="shared" si="74"/>
        <v>Spotted crake</v>
      </c>
      <c r="BH90" s="32" t="str">
        <f t="shared" si="75"/>
        <v/>
      </c>
      <c r="BI90" s="32" t="str">
        <f>IF(Q90=1,TRIM(IF(L90&gt;0,"Denmark: "&amp;IFERROR(LOOKUP(2,1/(Denmark!$C91:$AZ91&lt;&gt;""),Denmark!$C$4:$AZ$4),"")&amp;" ","")&amp;IF(M90&gt;0,"Norway: "&amp;IFERROR(LOOKUP(2,1/(Norway!$C91:$AZ91&lt;&gt;""),Norway!$C$4:$AZ$4),"")&amp;" ","")&amp;IF(N90&gt;0,"Finland: "&amp;IFERROR(LOOKUP(2,1/(Finland!$C91:$AZ91&lt;&gt;""),Finland!$C$4:$AZ$4),"")&amp;" ","")&amp;IF(O90&gt;0,"Sweden: "&amp;IFERROR(LOOKUP(2,1/(Sweden!$C91:$AZ91&lt;&gt;""),Sweden!$C$4:$AZ$4),"")&amp;" ","")),"")</f>
        <v/>
      </c>
      <c r="BJ90" s="32">
        <f t="shared" si="76"/>
        <v>0</v>
      </c>
      <c r="BK90" s="32">
        <f t="shared" si="77"/>
        <v>-1</v>
      </c>
    </row>
    <row r="91" spans="6:63" ht="13.5" customHeight="1">
      <c r="F91" s="32" t="str">
        <f t="shared" si="43"/>
        <v>Finland</v>
      </c>
      <c r="G91" s="32" t="str">
        <f>IF(Finland!AD$4="","",Finland!AD$4)</f>
        <v>Akseli Piha</v>
      </c>
      <c r="H91" s="32">
        <f>IF(G91="","",COUNTIF(Finland!AD$5:AD$311,"&lt;&gt;"))</f>
        <v>52</v>
      </c>
      <c r="I91" s="32">
        <f>IF(G91="","",SUMPRODUCT(--(Finland!AD$5:AD$311&lt;&gt;""),--($P$4:$P$310&gt;0),--($P$4:$P$310&lt;3)))</f>
        <v>0</v>
      </c>
      <c r="K91" s="32" t="str">
        <f>Denmark!A92</f>
        <v>Corn crake</v>
      </c>
      <c r="L91" s="32">
        <f>Denmark!BA92</f>
        <v>0</v>
      </c>
      <c r="M91" s="32">
        <f>Norway!BA92</f>
        <v>0</v>
      </c>
      <c r="N91" s="32">
        <f>Finland!BA92</f>
        <v>0</v>
      </c>
      <c r="O91" s="32">
        <f>Sweden!BA92</f>
        <v>0</v>
      </c>
      <c r="P91" s="32">
        <f t="shared" si="44"/>
        <v>0</v>
      </c>
      <c r="Q91" s="32">
        <f t="shared" si="45"/>
        <v>0</v>
      </c>
      <c r="S91" s="32" t="str">
        <f t="shared" si="46"/>
        <v>Corn crake</v>
      </c>
      <c r="T91" s="32">
        <f t="shared" si="47"/>
        <v>0</v>
      </c>
      <c r="U91" s="32">
        <f t="shared" si="48"/>
        <v>0</v>
      </c>
      <c r="V91" s="32" t="str">
        <f t="shared" si="49"/>
        <v/>
      </c>
      <c r="X91" s="32" t="str">
        <f t="shared" si="50"/>
        <v>Corn crake</v>
      </c>
      <c r="Y91" s="32" t="str">
        <f t="shared" si="51"/>
        <v/>
      </c>
      <c r="Z91" s="32" t="str">
        <f>IF(AND(P91&gt;0,P91&lt;3),TRIM(IF(L91&gt;0,"Denmark: "&amp;IFERROR(LOOKUP(2,1/(Denmark!$C92:$AZ92&lt;&gt;""),Denmark!$C$4:$AZ$4),"")&amp;" ","")&amp;IF(M91&gt;0,"Norway: "&amp;IFERROR(LOOKUP(2,1/(Norway!$C92:$AZ92&lt;&gt;""),Norway!$C$4:$AZ$4),"")&amp;" ","")&amp;IF(N91&gt;0,"Finland: "&amp;IFERROR(LOOKUP(2,1/(Finland!$C92:$AZ92&lt;&gt;""),Finland!$C$4:$AZ$4),"")&amp;" ","")&amp;IF(O91&gt;0,"Sweden: "&amp;IFERROR(LOOKUP(2,1/(Sweden!$C92:$AZ92&lt;&gt;""),Sweden!$C$4:$AZ$4),"")&amp;" ","")),"")</f>
        <v/>
      </c>
      <c r="AA91" s="32">
        <f t="shared" si="52"/>
        <v>0</v>
      </c>
      <c r="AC91" s="32"/>
      <c r="AD91" s="32"/>
      <c r="AE91" s="32"/>
      <c r="AF91" s="32"/>
      <c r="AG91" s="32"/>
      <c r="AH91" s="32"/>
      <c r="AI91" s="32" t="str">
        <f t="shared" si="53"/>
        <v>Finland</v>
      </c>
      <c r="AJ91" s="32" t="str">
        <f t="shared" si="54"/>
        <v>Akseli Piha</v>
      </c>
      <c r="AK91" s="32">
        <f t="shared" si="55"/>
        <v>52</v>
      </c>
      <c r="AL91" s="32">
        <f t="shared" si="56"/>
        <v>0</v>
      </c>
      <c r="AM91" s="32">
        <f t="shared" si="57"/>
        <v>52.001130000000003</v>
      </c>
      <c r="AN91" s="32">
        <f t="shared" si="58"/>
        <v>1.1299999999999999E-3</v>
      </c>
      <c r="AO91" s="32" t="str">
        <f t="shared" si="59"/>
        <v>Corn crake</v>
      </c>
      <c r="AP91" s="32">
        <f t="shared" si="60"/>
        <v>0</v>
      </c>
      <c r="AQ91" s="32">
        <f t="shared" si="61"/>
        <v>0</v>
      </c>
      <c r="AR91" s="32" t="str">
        <f t="shared" si="62"/>
        <v/>
      </c>
      <c r="AS91" s="32">
        <f t="shared" si="63"/>
        <v>2.2000000000000001E-3</v>
      </c>
      <c r="AT91" s="32"/>
      <c r="AU91" s="32" t="str">
        <f t="shared" si="64"/>
        <v>Corn crake</v>
      </c>
      <c r="AV91" s="32" t="str">
        <f t="shared" si="65"/>
        <v/>
      </c>
      <c r="AW91" s="32" t="str">
        <f t="shared" si="66"/>
        <v/>
      </c>
      <c r="AX91" s="32">
        <f t="shared" si="67"/>
        <v>0</v>
      </c>
      <c r="AY91" s="32">
        <f t="shared" si="68"/>
        <v>-1</v>
      </c>
      <c r="AZ91" s="32"/>
      <c r="BA91" s="32" t="str">
        <f t="shared" si="69"/>
        <v>Corn crake</v>
      </c>
      <c r="BB91" s="32">
        <f t="shared" si="70"/>
        <v>0</v>
      </c>
      <c r="BC91" s="32">
        <f t="shared" si="71"/>
        <v>0</v>
      </c>
      <c r="BD91" s="32" t="str">
        <f t="shared" si="72"/>
        <v/>
      </c>
      <c r="BE91" s="32">
        <f t="shared" si="73"/>
        <v>-1</v>
      </c>
      <c r="BG91" s="32" t="str">
        <f t="shared" si="74"/>
        <v>Corn crake</v>
      </c>
      <c r="BH91" s="32" t="str">
        <f t="shared" si="75"/>
        <v/>
      </c>
      <c r="BI91" s="32" t="str">
        <f>IF(Q91=1,TRIM(IF(L91&gt;0,"Denmark: "&amp;IFERROR(LOOKUP(2,1/(Denmark!$C92:$AZ92&lt;&gt;""),Denmark!$C$4:$AZ$4),"")&amp;" ","")&amp;IF(M91&gt;0,"Norway: "&amp;IFERROR(LOOKUP(2,1/(Norway!$C92:$AZ92&lt;&gt;""),Norway!$C$4:$AZ$4),"")&amp;" ","")&amp;IF(N91&gt;0,"Finland: "&amp;IFERROR(LOOKUP(2,1/(Finland!$C92:$AZ92&lt;&gt;""),Finland!$C$4:$AZ$4),"")&amp;" ","")&amp;IF(O91&gt;0,"Sweden: "&amp;IFERROR(LOOKUP(2,1/(Sweden!$C92:$AZ92&lt;&gt;""),Sweden!$C$4:$AZ$4),"")&amp;" ","")),"")</f>
        <v/>
      </c>
      <c r="BJ91" s="32">
        <f t="shared" si="76"/>
        <v>0</v>
      </c>
      <c r="BK91" s="32">
        <f t="shared" si="77"/>
        <v>-1</v>
      </c>
    </row>
    <row r="92" spans="6:63" ht="13.5" customHeight="1">
      <c r="F92" s="32" t="str">
        <f t="shared" si="43"/>
        <v>Finland</v>
      </c>
      <c r="G92" s="32" t="str">
        <f>IF(Finland!AE$4="","",Finland!AE$4)</f>
        <v>Aleksi A</v>
      </c>
      <c r="H92" s="32">
        <f>IF(G92="","",COUNTIF(Finland!AE$5:AE$311,"&lt;&gt;"))</f>
        <v>27</v>
      </c>
      <c r="I92" s="32">
        <f>IF(G92="","",SUMPRODUCT(--(Finland!AE$5:AE$311&lt;&gt;""),--($P$4:$P$310&gt;0),--($P$4:$P$310&lt;3)))</f>
        <v>0</v>
      </c>
      <c r="K92" s="32" t="str">
        <f>Denmark!A93</f>
        <v>Common moorhen</v>
      </c>
      <c r="L92" s="32">
        <f>Denmark!BA93</f>
        <v>0</v>
      </c>
      <c r="M92" s="32">
        <f>Norway!BA93</f>
        <v>0</v>
      </c>
      <c r="N92" s="32">
        <f>Finland!BA93</f>
        <v>4</v>
      </c>
      <c r="O92" s="32">
        <f>Sweden!BA93</f>
        <v>3</v>
      </c>
      <c r="P92" s="32">
        <f t="shared" si="44"/>
        <v>7</v>
      </c>
      <c r="Q92" s="32">
        <f t="shared" si="45"/>
        <v>2</v>
      </c>
      <c r="S92" s="32" t="str">
        <f t="shared" si="46"/>
        <v>Common moorhen</v>
      </c>
      <c r="T92" s="32">
        <f t="shared" si="47"/>
        <v>7</v>
      </c>
      <c r="U92" s="32">
        <f t="shared" si="48"/>
        <v>2</v>
      </c>
      <c r="V92" s="32" t="str">
        <f t="shared" si="49"/>
        <v>Finland Sweden</v>
      </c>
      <c r="X92" s="32" t="str">
        <f t="shared" si="50"/>
        <v>Common moorhen</v>
      </c>
      <c r="Y92" s="32" t="str">
        <f t="shared" si="51"/>
        <v/>
      </c>
      <c r="Z92" s="32" t="str">
        <f>IF(AND(P92&gt;0,P92&lt;3),TRIM(IF(L92&gt;0,"Denmark: "&amp;IFERROR(LOOKUP(2,1/(Denmark!$C93:$AZ93&lt;&gt;""),Denmark!$C$4:$AZ$4),"")&amp;" ","")&amp;IF(M92&gt;0,"Norway: "&amp;IFERROR(LOOKUP(2,1/(Norway!$C93:$AZ93&lt;&gt;""),Norway!$C$4:$AZ$4),"")&amp;" ","")&amp;IF(N92&gt;0,"Finland: "&amp;IFERROR(LOOKUP(2,1/(Finland!$C93:$AZ93&lt;&gt;""),Finland!$C$4:$AZ$4),"")&amp;" ","")&amp;IF(O92&gt;0,"Sweden: "&amp;IFERROR(LOOKUP(2,1/(Sweden!$C93:$AZ93&lt;&gt;""),Sweden!$C$4:$AZ$4),"")&amp;" ","")),"")</f>
        <v/>
      </c>
      <c r="AA92" s="32">
        <f t="shared" si="52"/>
        <v>7</v>
      </c>
      <c r="AC92" s="32"/>
      <c r="AD92" s="32"/>
      <c r="AE92" s="32"/>
      <c r="AF92" s="32"/>
      <c r="AG92" s="32"/>
      <c r="AH92" s="32"/>
      <c r="AI92" s="32" t="str">
        <f t="shared" si="53"/>
        <v>Finland</v>
      </c>
      <c r="AJ92" s="32" t="str">
        <f t="shared" si="54"/>
        <v>Aleksi A</v>
      </c>
      <c r="AK92" s="32">
        <f t="shared" si="55"/>
        <v>27</v>
      </c>
      <c r="AL92" s="32">
        <f t="shared" si="56"/>
        <v>0</v>
      </c>
      <c r="AM92" s="32">
        <f t="shared" si="57"/>
        <v>27.00112</v>
      </c>
      <c r="AN92" s="32">
        <f t="shared" si="58"/>
        <v>1.1199999999999999E-3</v>
      </c>
      <c r="AO92" s="32" t="str">
        <f t="shared" si="59"/>
        <v>Common moorhen</v>
      </c>
      <c r="AP92" s="32">
        <f t="shared" si="60"/>
        <v>7</v>
      </c>
      <c r="AQ92" s="32">
        <f t="shared" si="61"/>
        <v>2</v>
      </c>
      <c r="AR92" s="32" t="str">
        <f t="shared" si="62"/>
        <v>Finland Sweden</v>
      </c>
      <c r="AS92" s="32">
        <f t="shared" si="63"/>
        <v>7.0021899999999997</v>
      </c>
      <c r="AT92" s="32"/>
      <c r="AU92" s="32" t="str">
        <f t="shared" si="64"/>
        <v>Common moorhen</v>
      </c>
      <c r="AV92" s="32" t="str">
        <f t="shared" si="65"/>
        <v/>
      </c>
      <c r="AW92" s="32" t="str">
        <f t="shared" si="66"/>
        <v/>
      </c>
      <c r="AX92" s="32">
        <f t="shared" si="67"/>
        <v>7</v>
      </c>
      <c r="AY92" s="32">
        <f t="shared" si="68"/>
        <v>-1</v>
      </c>
      <c r="AZ92" s="32"/>
      <c r="BA92" s="32" t="str">
        <f t="shared" si="69"/>
        <v>Common moorhen</v>
      </c>
      <c r="BB92" s="32">
        <f t="shared" si="70"/>
        <v>7</v>
      </c>
      <c r="BC92" s="32">
        <f t="shared" si="71"/>
        <v>2</v>
      </c>
      <c r="BD92" s="32" t="str">
        <f t="shared" si="72"/>
        <v>Finland Sweden</v>
      </c>
      <c r="BE92" s="32">
        <f t="shared" si="73"/>
        <v>-1</v>
      </c>
      <c r="BG92" s="32" t="str">
        <f t="shared" si="74"/>
        <v>Common moorhen</v>
      </c>
      <c r="BH92" s="32" t="str">
        <f t="shared" si="75"/>
        <v/>
      </c>
      <c r="BI92" s="32" t="str">
        <f>IF(Q92=1,TRIM(IF(L92&gt;0,"Denmark: "&amp;IFERROR(LOOKUP(2,1/(Denmark!$C93:$AZ93&lt;&gt;""),Denmark!$C$4:$AZ$4),"")&amp;" ","")&amp;IF(M92&gt;0,"Norway: "&amp;IFERROR(LOOKUP(2,1/(Norway!$C93:$AZ93&lt;&gt;""),Norway!$C$4:$AZ$4),"")&amp;" ","")&amp;IF(N92&gt;0,"Finland: "&amp;IFERROR(LOOKUP(2,1/(Finland!$C93:$AZ93&lt;&gt;""),Finland!$C$4:$AZ$4),"")&amp;" ","")&amp;IF(O92&gt;0,"Sweden: "&amp;IFERROR(LOOKUP(2,1/(Sweden!$C93:$AZ93&lt;&gt;""),Sweden!$C$4:$AZ$4),"")&amp;" ","")),"")</f>
        <v/>
      </c>
      <c r="BJ92" s="32">
        <f t="shared" si="76"/>
        <v>7</v>
      </c>
      <c r="BK92" s="32">
        <f t="shared" si="77"/>
        <v>-1</v>
      </c>
    </row>
    <row r="93" spans="6:63" ht="13.5" customHeight="1">
      <c r="F93" s="32" t="str">
        <f t="shared" si="43"/>
        <v>Finland</v>
      </c>
      <c r="G93" s="32" t="str">
        <f>IF(Finland!AF$4="","",Finland!AF$4)</f>
        <v>Jere H</v>
      </c>
      <c r="H93" s="32">
        <f>IF(G93="","",COUNTIF(Finland!AF$5:AF$311,"&lt;&gt;"))</f>
        <v>19</v>
      </c>
      <c r="I93" s="32">
        <f>IF(G93="","",SUMPRODUCT(--(Finland!AF$5:AF$311&lt;&gt;""),--($P$4:$P$310&gt;0),--($P$4:$P$310&lt;3)))</f>
        <v>0</v>
      </c>
      <c r="K93" s="32" t="str">
        <f>Denmark!A94</f>
        <v>Eurasian coot</v>
      </c>
      <c r="L93" s="32">
        <f>Denmark!BA94</f>
        <v>0</v>
      </c>
      <c r="M93" s="32">
        <f>Norway!BA94</f>
        <v>0</v>
      </c>
      <c r="N93" s="32">
        <f>Finland!BA94</f>
        <v>6</v>
      </c>
      <c r="O93" s="32">
        <f>Sweden!BA94</f>
        <v>4</v>
      </c>
      <c r="P93" s="32">
        <f t="shared" si="44"/>
        <v>10</v>
      </c>
      <c r="Q93" s="32">
        <f t="shared" si="45"/>
        <v>2</v>
      </c>
      <c r="S93" s="32" t="str">
        <f t="shared" si="46"/>
        <v>Eurasian coot</v>
      </c>
      <c r="T93" s="32">
        <f t="shared" si="47"/>
        <v>10</v>
      </c>
      <c r="U93" s="32">
        <f t="shared" si="48"/>
        <v>2</v>
      </c>
      <c r="V93" s="32" t="str">
        <f t="shared" si="49"/>
        <v>Finland Sweden</v>
      </c>
      <c r="X93" s="32" t="str">
        <f t="shared" si="50"/>
        <v>Eurasian coot</v>
      </c>
      <c r="Y93" s="32" t="str">
        <f t="shared" si="51"/>
        <v/>
      </c>
      <c r="Z93" s="32" t="str">
        <f>IF(AND(P93&gt;0,P93&lt;3),TRIM(IF(L93&gt;0,"Denmark: "&amp;IFERROR(LOOKUP(2,1/(Denmark!$C94:$AZ94&lt;&gt;""),Denmark!$C$4:$AZ$4),"")&amp;" ","")&amp;IF(M93&gt;0,"Norway: "&amp;IFERROR(LOOKUP(2,1/(Norway!$C94:$AZ94&lt;&gt;""),Norway!$C$4:$AZ$4),"")&amp;" ","")&amp;IF(N93&gt;0,"Finland: "&amp;IFERROR(LOOKUP(2,1/(Finland!$C94:$AZ94&lt;&gt;""),Finland!$C$4:$AZ$4),"")&amp;" ","")&amp;IF(O93&gt;0,"Sweden: "&amp;IFERROR(LOOKUP(2,1/(Sweden!$C94:$AZ94&lt;&gt;""),Sweden!$C$4:$AZ$4),"")&amp;" ","")),"")</f>
        <v/>
      </c>
      <c r="AA93" s="32">
        <f t="shared" si="52"/>
        <v>10</v>
      </c>
      <c r="AC93" s="32"/>
      <c r="AD93" s="32"/>
      <c r="AE93" s="32"/>
      <c r="AF93" s="32"/>
      <c r="AG93" s="32"/>
      <c r="AH93" s="32"/>
      <c r="AI93" s="32" t="str">
        <f t="shared" si="53"/>
        <v>Finland</v>
      </c>
      <c r="AJ93" s="32" t="str">
        <f t="shared" si="54"/>
        <v>Jere H</v>
      </c>
      <c r="AK93" s="32">
        <f t="shared" si="55"/>
        <v>19</v>
      </c>
      <c r="AL93" s="32">
        <f t="shared" si="56"/>
        <v>0</v>
      </c>
      <c r="AM93" s="32">
        <f t="shared" si="57"/>
        <v>19.001110000000001</v>
      </c>
      <c r="AN93" s="32">
        <f t="shared" si="58"/>
        <v>1.1100000000000001E-3</v>
      </c>
      <c r="AO93" s="32" t="str">
        <f t="shared" si="59"/>
        <v>Eurasian coot</v>
      </c>
      <c r="AP93" s="32">
        <f t="shared" si="60"/>
        <v>10</v>
      </c>
      <c r="AQ93" s="32">
        <f t="shared" si="61"/>
        <v>2</v>
      </c>
      <c r="AR93" s="32" t="str">
        <f t="shared" si="62"/>
        <v>Finland Sweden</v>
      </c>
      <c r="AS93" s="32">
        <f t="shared" si="63"/>
        <v>10.002179999999999</v>
      </c>
      <c r="AT93" s="32"/>
      <c r="AU93" s="32" t="str">
        <f t="shared" si="64"/>
        <v>Eurasian coot</v>
      </c>
      <c r="AV93" s="32" t="str">
        <f t="shared" si="65"/>
        <v/>
      </c>
      <c r="AW93" s="32" t="str">
        <f t="shared" si="66"/>
        <v/>
      </c>
      <c r="AX93" s="32">
        <f t="shared" si="67"/>
        <v>10</v>
      </c>
      <c r="AY93" s="32">
        <f t="shared" si="68"/>
        <v>-1</v>
      </c>
      <c r="AZ93" s="32"/>
      <c r="BA93" s="32" t="str">
        <f t="shared" si="69"/>
        <v>Eurasian coot</v>
      </c>
      <c r="BB93" s="32">
        <f t="shared" si="70"/>
        <v>10</v>
      </c>
      <c r="BC93" s="32">
        <f t="shared" si="71"/>
        <v>2</v>
      </c>
      <c r="BD93" s="32" t="str">
        <f t="shared" si="72"/>
        <v>Finland Sweden</v>
      </c>
      <c r="BE93" s="32">
        <f t="shared" si="73"/>
        <v>-1</v>
      </c>
      <c r="BG93" s="32" t="str">
        <f t="shared" si="74"/>
        <v>Eurasian coot</v>
      </c>
      <c r="BH93" s="32" t="str">
        <f t="shared" si="75"/>
        <v/>
      </c>
      <c r="BI93" s="32" t="str">
        <f>IF(Q93=1,TRIM(IF(L93&gt;0,"Denmark: "&amp;IFERROR(LOOKUP(2,1/(Denmark!$C94:$AZ94&lt;&gt;""),Denmark!$C$4:$AZ$4),"")&amp;" ","")&amp;IF(M93&gt;0,"Norway: "&amp;IFERROR(LOOKUP(2,1/(Norway!$C94:$AZ94&lt;&gt;""),Norway!$C$4:$AZ$4),"")&amp;" ","")&amp;IF(N93&gt;0,"Finland: "&amp;IFERROR(LOOKUP(2,1/(Finland!$C94:$AZ94&lt;&gt;""),Finland!$C$4:$AZ$4),"")&amp;" ","")&amp;IF(O93&gt;0,"Sweden: "&amp;IFERROR(LOOKUP(2,1/(Sweden!$C94:$AZ94&lt;&gt;""),Sweden!$C$4:$AZ$4),"")&amp;" ","")),"")</f>
        <v/>
      </c>
      <c r="BJ93" s="32">
        <f t="shared" si="76"/>
        <v>10</v>
      </c>
      <c r="BK93" s="32">
        <f t="shared" si="77"/>
        <v>-1</v>
      </c>
    </row>
    <row r="94" spans="6:63" ht="13.5" customHeight="1">
      <c r="F94" s="32" t="str">
        <f t="shared" ref="F94:F123" si="78">"Sweden"</f>
        <v>Sweden</v>
      </c>
      <c r="G94" s="32" t="str">
        <f>IF(Sweden!C$4="","",Sweden!C$4)</f>
        <v>Brian Löfkvist</v>
      </c>
      <c r="H94" s="32">
        <f>IF(G94="","",COUNTIF(Sweden!C$5:C$311,"&lt;&gt;"))</f>
        <v>99</v>
      </c>
      <c r="I94" s="32">
        <f>IF(G94="","",SUMPRODUCT(--(Sweden!C$5:C$311&lt;&gt;""),--($P$4:$P$310&gt;0),--($P$4:$P$310&lt;3)))</f>
        <v>0</v>
      </c>
      <c r="K94" s="32" t="str">
        <f>Denmark!A95</f>
        <v>Common crane</v>
      </c>
      <c r="L94" s="32">
        <f>Denmark!BA95</f>
        <v>0</v>
      </c>
      <c r="M94" s="32">
        <f>Norway!BA95</f>
        <v>0</v>
      </c>
      <c r="N94" s="32">
        <f>Finland!BA95</f>
        <v>11</v>
      </c>
      <c r="O94" s="32">
        <f>Sweden!BA95</f>
        <v>7</v>
      </c>
      <c r="P94" s="32">
        <f t="shared" si="44"/>
        <v>18</v>
      </c>
      <c r="Q94" s="32">
        <f t="shared" si="45"/>
        <v>2</v>
      </c>
      <c r="S94" s="32" t="str">
        <f t="shared" si="46"/>
        <v>Common crane</v>
      </c>
      <c r="T94" s="32">
        <f t="shared" si="47"/>
        <v>18</v>
      </c>
      <c r="U94" s="32">
        <f t="shared" si="48"/>
        <v>2</v>
      </c>
      <c r="V94" s="32" t="str">
        <f t="shared" si="49"/>
        <v>Finland Sweden</v>
      </c>
      <c r="X94" s="32" t="str">
        <f t="shared" si="50"/>
        <v>Common crane</v>
      </c>
      <c r="Y94" s="32" t="str">
        <f t="shared" si="51"/>
        <v/>
      </c>
      <c r="Z94" s="32" t="str">
        <f>IF(AND(P94&gt;0,P94&lt;3),TRIM(IF(L94&gt;0,"Denmark: "&amp;IFERROR(LOOKUP(2,1/(Denmark!$C95:$AZ95&lt;&gt;""),Denmark!$C$4:$AZ$4),"")&amp;" ","")&amp;IF(M94&gt;0,"Norway: "&amp;IFERROR(LOOKUP(2,1/(Norway!$C95:$AZ95&lt;&gt;""),Norway!$C$4:$AZ$4),"")&amp;" ","")&amp;IF(N94&gt;0,"Finland: "&amp;IFERROR(LOOKUP(2,1/(Finland!$C95:$AZ95&lt;&gt;""),Finland!$C$4:$AZ$4),"")&amp;" ","")&amp;IF(O94&gt;0,"Sweden: "&amp;IFERROR(LOOKUP(2,1/(Sweden!$C95:$AZ95&lt;&gt;""),Sweden!$C$4:$AZ$4),"")&amp;" ","")),"")</f>
        <v/>
      </c>
      <c r="AA94" s="32">
        <f t="shared" si="52"/>
        <v>18</v>
      </c>
      <c r="AC94" s="32"/>
      <c r="AD94" s="32"/>
      <c r="AE94" s="32"/>
      <c r="AF94" s="32"/>
      <c r="AG94" s="32"/>
      <c r="AH94" s="32"/>
      <c r="AI94" s="32" t="str">
        <f t="shared" si="53"/>
        <v>Sweden</v>
      </c>
      <c r="AJ94" s="32" t="str">
        <f t="shared" si="54"/>
        <v>Brian Löfkvist</v>
      </c>
      <c r="AK94" s="32">
        <f t="shared" si="55"/>
        <v>99</v>
      </c>
      <c r="AL94" s="32">
        <f t="shared" si="56"/>
        <v>0</v>
      </c>
      <c r="AM94" s="32">
        <f t="shared" si="57"/>
        <v>99.001099999999994</v>
      </c>
      <c r="AN94" s="32">
        <f t="shared" si="58"/>
        <v>1.1000000000000001E-3</v>
      </c>
      <c r="AO94" s="32" t="str">
        <f t="shared" si="59"/>
        <v>Common crane</v>
      </c>
      <c r="AP94" s="32">
        <f t="shared" si="60"/>
        <v>18</v>
      </c>
      <c r="AQ94" s="32">
        <f t="shared" si="61"/>
        <v>2</v>
      </c>
      <c r="AR94" s="32" t="str">
        <f t="shared" si="62"/>
        <v>Finland Sweden</v>
      </c>
      <c r="AS94" s="32">
        <f t="shared" si="63"/>
        <v>18.00217</v>
      </c>
      <c r="AT94" s="32"/>
      <c r="AU94" s="32" t="str">
        <f t="shared" si="64"/>
        <v>Common crane</v>
      </c>
      <c r="AV94" s="32" t="str">
        <f t="shared" si="65"/>
        <v/>
      </c>
      <c r="AW94" s="32" t="str">
        <f t="shared" si="66"/>
        <v/>
      </c>
      <c r="AX94" s="32">
        <f t="shared" si="67"/>
        <v>18</v>
      </c>
      <c r="AY94" s="32">
        <f t="shared" si="68"/>
        <v>-1</v>
      </c>
      <c r="AZ94" s="32"/>
      <c r="BA94" s="32" t="str">
        <f t="shared" si="69"/>
        <v>Common crane</v>
      </c>
      <c r="BB94" s="32">
        <f t="shared" si="70"/>
        <v>18</v>
      </c>
      <c r="BC94" s="32">
        <f t="shared" si="71"/>
        <v>2</v>
      </c>
      <c r="BD94" s="32" t="str">
        <f t="shared" si="72"/>
        <v>Finland Sweden</v>
      </c>
      <c r="BE94" s="32">
        <f t="shared" si="73"/>
        <v>-1</v>
      </c>
      <c r="BG94" s="32" t="str">
        <f t="shared" si="74"/>
        <v>Common crane</v>
      </c>
      <c r="BH94" s="32" t="str">
        <f t="shared" si="75"/>
        <v/>
      </c>
      <c r="BI94" s="32" t="str">
        <f>IF(Q94=1,TRIM(IF(L94&gt;0,"Denmark: "&amp;IFERROR(LOOKUP(2,1/(Denmark!$C95:$AZ95&lt;&gt;""),Denmark!$C$4:$AZ$4),"")&amp;" ","")&amp;IF(M94&gt;0,"Norway: "&amp;IFERROR(LOOKUP(2,1/(Norway!$C95:$AZ95&lt;&gt;""),Norway!$C$4:$AZ$4),"")&amp;" ","")&amp;IF(N94&gt;0,"Finland: "&amp;IFERROR(LOOKUP(2,1/(Finland!$C95:$AZ95&lt;&gt;""),Finland!$C$4:$AZ$4),"")&amp;" ","")&amp;IF(O94&gt;0,"Sweden: "&amp;IFERROR(LOOKUP(2,1/(Sweden!$C95:$AZ95&lt;&gt;""),Sweden!$C$4:$AZ$4),"")&amp;" ","")),"")</f>
        <v/>
      </c>
      <c r="BJ94" s="32">
        <f t="shared" si="76"/>
        <v>18</v>
      </c>
      <c r="BK94" s="32">
        <f t="shared" si="77"/>
        <v>-1</v>
      </c>
    </row>
    <row r="95" spans="6:63" ht="13.5" customHeight="1">
      <c r="F95" s="32" t="str">
        <f t="shared" si="78"/>
        <v>Sweden</v>
      </c>
      <c r="G95" s="32" t="str">
        <f>IF(Sweden!D$4="","",Sweden!D$4)</f>
        <v>Albin Nordlund</v>
      </c>
      <c r="H95" s="32">
        <f>IF(G95="","",COUNTIF(Sweden!D$5:D$311,"&lt;&gt;"))</f>
        <v>98</v>
      </c>
      <c r="I95" s="32">
        <f>IF(G95="","",SUMPRODUCT(--(Sweden!D$5:D$311&lt;&gt;""),--($P$4:$P$310&gt;0),--($P$4:$P$310&lt;3)))</f>
        <v>1</v>
      </c>
      <c r="K95" s="32" t="str">
        <f>Denmark!A96</f>
        <v>Eurasian oystercatcher</v>
      </c>
      <c r="L95" s="32">
        <f>Denmark!BA96</f>
        <v>0</v>
      </c>
      <c r="M95" s="32">
        <f>Norway!BA96</f>
        <v>2</v>
      </c>
      <c r="N95" s="32">
        <f>Finland!BA96</f>
        <v>0</v>
      </c>
      <c r="O95" s="32">
        <f>Sweden!BA96</f>
        <v>4</v>
      </c>
      <c r="P95" s="32">
        <f t="shared" si="44"/>
        <v>6</v>
      </c>
      <c r="Q95" s="32">
        <f t="shared" si="45"/>
        <v>2</v>
      </c>
      <c r="S95" s="32" t="str">
        <f t="shared" si="46"/>
        <v>Eurasian oystercatcher</v>
      </c>
      <c r="T95" s="32">
        <f t="shared" si="47"/>
        <v>6</v>
      </c>
      <c r="U95" s="32">
        <f t="shared" si="48"/>
        <v>2</v>
      </c>
      <c r="V95" s="32" t="str">
        <f t="shared" si="49"/>
        <v>Norway Sweden</v>
      </c>
      <c r="X95" s="32" t="str">
        <f t="shared" si="50"/>
        <v>Eurasian oystercatcher</v>
      </c>
      <c r="Y95" s="32" t="str">
        <f t="shared" si="51"/>
        <v/>
      </c>
      <c r="Z95" s="32" t="str">
        <f>IF(AND(P95&gt;0,P95&lt;3),TRIM(IF(L95&gt;0,"Denmark: "&amp;IFERROR(LOOKUP(2,1/(Denmark!$C96:$AZ96&lt;&gt;""),Denmark!$C$4:$AZ$4),"")&amp;" ","")&amp;IF(M95&gt;0,"Norway: "&amp;IFERROR(LOOKUP(2,1/(Norway!$C96:$AZ96&lt;&gt;""),Norway!$C$4:$AZ$4),"")&amp;" ","")&amp;IF(N95&gt;0,"Finland: "&amp;IFERROR(LOOKUP(2,1/(Finland!$C96:$AZ96&lt;&gt;""),Finland!$C$4:$AZ$4),"")&amp;" ","")&amp;IF(O95&gt;0,"Sweden: "&amp;IFERROR(LOOKUP(2,1/(Sweden!$C96:$AZ96&lt;&gt;""),Sweden!$C$4:$AZ$4),"")&amp;" ","")),"")</f>
        <v/>
      </c>
      <c r="AA95" s="32">
        <f t="shared" si="52"/>
        <v>6</v>
      </c>
      <c r="AC95" s="32"/>
      <c r="AD95" s="32"/>
      <c r="AE95" s="32"/>
      <c r="AF95" s="32"/>
      <c r="AG95" s="32"/>
      <c r="AH95" s="32"/>
      <c r="AI95" s="32" t="str">
        <f t="shared" si="53"/>
        <v>Sweden</v>
      </c>
      <c r="AJ95" s="32" t="str">
        <f t="shared" si="54"/>
        <v>Albin Nordlund</v>
      </c>
      <c r="AK95" s="32">
        <f t="shared" si="55"/>
        <v>98</v>
      </c>
      <c r="AL95" s="32">
        <f t="shared" si="56"/>
        <v>1</v>
      </c>
      <c r="AM95" s="32">
        <f t="shared" si="57"/>
        <v>98.001090000000005</v>
      </c>
      <c r="AN95" s="32">
        <f t="shared" si="58"/>
        <v>1.00109</v>
      </c>
      <c r="AO95" s="32" t="str">
        <f t="shared" si="59"/>
        <v>Eurasian oystercatcher</v>
      </c>
      <c r="AP95" s="32">
        <f t="shared" si="60"/>
        <v>6</v>
      </c>
      <c r="AQ95" s="32">
        <f t="shared" si="61"/>
        <v>2</v>
      </c>
      <c r="AR95" s="32" t="str">
        <f t="shared" si="62"/>
        <v>Norway Sweden</v>
      </c>
      <c r="AS95" s="32">
        <f t="shared" si="63"/>
        <v>6.0021599999999999</v>
      </c>
      <c r="AT95" s="32"/>
      <c r="AU95" s="32" t="str">
        <f t="shared" si="64"/>
        <v>Eurasian oystercatcher</v>
      </c>
      <c r="AV95" s="32" t="str">
        <f t="shared" si="65"/>
        <v/>
      </c>
      <c r="AW95" s="32" t="str">
        <f t="shared" si="66"/>
        <v/>
      </c>
      <c r="AX95" s="32">
        <f t="shared" si="67"/>
        <v>6</v>
      </c>
      <c r="AY95" s="32">
        <f t="shared" si="68"/>
        <v>-1</v>
      </c>
      <c r="AZ95" s="32"/>
      <c r="BA95" s="32" t="str">
        <f t="shared" si="69"/>
        <v>Eurasian oystercatcher</v>
      </c>
      <c r="BB95" s="32">
        <f t="shared" si="70"/>
        <v>6</v>
      </c>
      <c r="BC95" s="32">
        <f t="shared" si="71"/>
        <v>2</v>
      </c>
      <c r="BD95" s="32" t="str">
        <f t="shared" si="72"/>
        <v>Norway Sweden</v>
      </c>
      <c r="BE95" s="32">
        <f t="shared" si="73"/>
        <v>-1</v>
      </c>
      <c r="BG95" s="32" t="str">
        <f t="shared" si="74"/>
        <v>Eurasian oystercatcher</v>
      </c>
      <c r="BH95" s="32" t="str">
        <f t="shared" si="75"/>
        <v/>
      </c>
      <c r="BI95" s="32" t="str">
        <f>IF(Q95=1,TRIM(IF(L95&gt;0,"Denmark: "&amp;IFERROR(LOOKUP(2,1/(Denmark!$C96:$AZ96&lt;&gt;""),Denmark!$C$4:$AZ$4),"")&amp;" ","")&amp;IF(M95&gt;0,"Norway: "&amp;IFERROR(LOOKUP(2,1/(Norway!$C96:$AZ96&lt;&gt;""),Norway!$C$4:$AZ$4),"")&amp;" ","")&amp;IF(N95&gt;0,"Finland: "&amp;IFERROR(LOOKUP(2,1/(Finland!$C96:$AZ96&lt;&gt;""),Finland!$C$4:$AZ$4),"")&amp;" ","")&amp;IF(O95&gt;0,"Sweden: "&amp;IFERROR(LOOKUP(2,1/(Sweden!$C96:$AZ96&lt;&gt;""),Sweden!$C$4:$AZ$4),"")&amp;" ","")),"")</f>
        <v/>
      </c>
      <c r="BJ95" s="32">
        <f t="shared" si="76"/>
        <v>6</v>
      </c>
      <c r="BK95" s="32">
        <f t="shared" si="77"/>
        <v>-1</v>
      </c>
    </row>
    <row r="96" spans="6:63" ht="13.5" customHeight="1">
      <c r="F96" s="32" t="str">
        <f t="shared" si="78"/>
        <v>Sweden</v>
      </c>
      <c r="G96" s="32" t="str">
        <f>IF(Sweden!E$4="","",Sweden!E$4)</f>
        <v>Gordon Lundvall</v>
      </c>
      <c r="H96" s="32">
        <f>IF(G96="","",COUNTIF(Sweden!E$5:E$311,"&lt;&gt;"))</f>
        <v>102</v>
      </c>
      <c r="I96" s="32">
        <f>IF(G96="","",SUMPRODUCT(--(Sweden!E$5:E$311&lt;&gt;""),--($P$4:$P$310&gt;0),--($P$4:$P$310&lt;3)))</f>
        <v>1</v>
      </c>
      <c r="K96" s="32" t="str">
        <f>Denmark!A97</f>
        <v>Pied avocet</v>
      </c>
      <c r="L96" s="32">
        <f>Denmark!BA97</f>
        <v>0</v>
      </c>
      <c r="M96" s="32">
        <f>Norway!BA97</f>
        <v>0</v>
      </c>
      <c r="N96" s="32">
        <f>Finland!BA97</f>
        <v>0</v>
      </c>
      <c r="O96" s="32">
        <f>Sweden!BA97</f>
        <v>5</v>
      </c>
      <c r="P96" s="32">
        <f t="shared" si="44"/>
        <v>5</v>
      </c>
      <c r="Q96" s="32">
        <f t="shared" si="45"/>
        <v>1</v>
      </c>
      <c r="S96" s="32" t="str">
        <f t="shared" si="46"/>
        <v>Pied avocet</v>
      </c>
      <c r="T96" s="32">
        <f t="shared" si="47"/>
        <v>5</v>
      </c>
      <c r="U96" s="32">
        <f t="shared" si="48"/>
        <v>1</v>
      </c>
      <c r="V96" s="32" t="str">
        <f t="shared" si="49"/>
        <v>Sweden</v>
      </c>
      <c r="X96" s="32" t="str">
        <f t="shared" si="50"/>
        <v>Pied avocet</v>
      </c>
      <c r="Y96" s="32" t="str">
        <f t="shared" si="51"/>
        <v/>
      </c>
      <c r="Z96" s="32" t="str">
        <f>IF(AND(P96&gt;0,P96&lt;3),TRIM(IF(L96&gt;0,"Denmark: "&amp;IFERROR(LOOKUP(2,1/(Denmark!$C97:$AZ97&lt;&gt;""),Denmark!$C$4:$AZ$4),"")&amp;" ","")&amp;IF(M96&gt;0,"Norway: "&amp;IFERROR(LOOKUP(2,1/(Norway!$C97:$AZ97&lt;&gt;""),Norway!$C$4:$AZ$4),"")&amp;" ","")&amp;IF(N96&gt;0,"Finland: "&amp;IFERROR(LOOKUP(2,1/(Finland!$C97:$AZ97&lt;&gt;""),Finland!$C$4:$AZ$4),"")&amp;" ","")&amp;IF(O96&gt;0,"Sweden: "&amp;IFERROR(LOOKUP(2,1/(Sweden!$C97:$AZ97&lt;&gt;""),Sweden!$C$4:$AZ$4),"")&amp;" ","")),"")</f>
        <v/>
      </c>
      <c r="AA96" s="32">
        <f t="shared" si="52"/>
        <v>5</v>
      </c>
      <c r="AC96" s="32"/>
      <c r="AD96" s="32"/>
      <c r="AE96" s="32"/>
      <c r="AF96" s="32"/>
      <c r="AG96" s="32"/>
      <c r="AH96" s="32"/>
      <c r="AI96" s="32" t="str">
        <f t="shared" si="53"/>
        <v>Sweden</v>
      </c>
      <c r="AJ96" s="32" t="str">
        <f t="shared" si="54"/>
        <v>Gordon Lundvall</v>
      </c>
      <c r="AK96" s="32">
        <f t="shared" si="55"/>
        <v>102</v>
      </c>
      <c r="AL96" s="32">
        <f t="shared" si="56"/>
        <v>1</v>
      </c>
      <c r="AM96" s="32">
        <f t="shared" si="57"/>
        <v>102.00108</v>
      </c>
      <c r="AN96" s="32">
        <f t="shared" si="58"/>
        <v>1.00108</v>
      </c>
      <c r="AO96" s="32" t="str">
        <f t="shared" si="59"/>
        <v>Pied avocet</v>
      </c>
      <c r="AP96" s="32">
        <f t="shared" si="60"/>
        <v>5</v>
      </c>
      <c r="AQ96" s="32">
        <f t="shared" si="61"/>
        <v>1</v>
      </c>
      <c r="AR96" s="32" t="str">
        <f t="shared" si="62"/>
        <v>Sweden</v>
      </c>
      <c r="AS96" s="32">
        <f t="shared" si="63"/>
        <v>5.0021500000000003</v>
      </c>
      <c r="AT96" s="32"/>
      <c r="AU96" s="32" t="str">
        <f t="shared" si="64"/>
        <v>Pied avocet</v>
      </c>
      <c r="AV96" s="32" t="str">
        <f t="shared" si="65"/>
        <v/>
      </c>
      <c r="AW96" s="32" t="str">
        <f t="shared" si="66"/>
        <v/>
      </c>
      <c r="AX96" s="32">
        <f t="shared" si="67"/>
        <v>5</v>
      </c>
      <c r="AY96" s="32">
        <f t="shared" si="68"/>
        <v>-1</v>
      </c>
      <c r="AZ96" s="32"/>
      <c r="BA96" s="32" t="str">
        <f t="shared" si="69"/>
        <v>Pied avocet</v>
      </c>
      <c r="BB96" s="32">
        <f t="shared" si="70"/>
        <v>5</v>
      </c>
      <c r="BC96" s="32">
        <f t="shared" si="71"/>
        <v>1</v>
      </c>
      <c r="BD96" s="32" t="str">
        <f t="shared" si="72"/>
        <v>Sweden</v>
      </c>
      <c r="BE96" s="32">
        <f t="shared" si="73"/>
        <v>-1</v>
      </c>
      <c r="BG96" s="32" t="str">
        <f t="shared" si="74"/>
        <v>Pied avocet</v>
      </c>
      <c r="BH96" s="32" t="str">
        <f t="shared" si="75"/>
        <v>Sweden</v>
      </c>
      <c r="BI96" s="32" t="str">
        <f>IF(Q96=1,TRIM(IF(L96&gt;0,"Denmark: "&amp;IFERROR(LOOKUP(2,1/(Denmark!$C97:$AZ97&lt;&gt;""),Denmark!$C$4:$AZ$4),"")&amp;" ","")&amp;IF(M96&gt;0,"Norway: "&amp;IFERROR(LOOKUP(2,1/(Norway!$C97:$AZ97&lt;&gt;""),Norway!$C$4:$AZ$4),"")&amp;" ","")&amp;IF(N96&gt;0,"Finland: "&amp;IFERROR(LOOKUP(2,1/(Finland!$C97:$AZ97&lt;&gt;""),Finland!$C$4:$AZ$4),"")&amp;" ","")&amp;IF(O96&gt;0,"Sweden: "&amp;IFERROR(LOOKUP(2,1/(Sweden!$C97:$AZ97&lt;&gt;""),Sweden!$C$4:$AZ$4),"")&amp;" ","")),"")</f>
        <v>Sweden: Sigge Alfredsson</v>
      </c>
      <c r="BJ96" s="32">
        <f t="shared" si="76"/>
        <v>5</v>
      </c>
      <c r="BK96" s="32">
        <f t="shared" si="77"/>
        <v>5.0021500000000003</v>
      </c>
    </row>
    <row r="97" spans="6:63" ht="13.5" customHeight="1">
      <c r="F97" s="32" t="str">
        <f t="shared" si="78"/>
        <v>Sweden</v>
      </c>
      <c r="G97" s="32" t="str">
        <f>IF(Sweden!F$4="","",Sweden!F$4)</f>
        <v xml:space="preserve">Kaleido Carrillo </v>
      </c>
      <c r="H97" s="32">
        <f>IF(G97="","",COUNTIF(Sweden!F$5:F$311,"&lt;&gt;"))</f>
        <v>77</v>
      </c>
      <c r="I97" s="32">
        <f>IF(G97="","",SUMPRODUCT(--(Sweden!F$5:F$311&lt;&gt;""),--($P$4:$P$310&gt;0),--($P$4:$P$310&lt;3)))</f>
        <v>1</v>
      </c>
      <c r="K97" s="32" t="str">
        <f>Denmark!A98</f>
        <v>Little ringed plover</v>
      </c>
      <c r="L97" s="32">
        <f>Denmark!BA98</f>
        <v>0</v>
      </c>
      <c r="M97" s="32">
        <f>Norway!BA98</f>
        <v>0</v>
      </c>
      <c r="N97" s="32">
        <f>Finland!BA98</f>
        <v>1</v>
      </c>
      <c r="O97" s="32">
        <f>Sweden!BA98</f>
        <v>1</v>
      </c>
      <c r="P97" s="32">
        <f t="shared" si="44"/>
        <v>2</v>
      </c>
      <c r="Q97" s="32">
        <f t="shared" si="45"/>
        <v>2</v>
      </c>
      <c r="S97" s="32" t="str">
        <f t="shared" si="46"/>
        <v>Little ringed plover</v>
      </c>
      <c r="T97" s="32">
        <f t="shared" si="47"/>
        <v>2</v>
      </c>
      <c r="U97" s="32">
        <f t="shared" si="48"/>
        <v>2</v>
      </c>
      <c r="V97" s="32" t="str">
        <f t="shared" si="49"/>
        <v>Finland Sweden</v>
      </c>
      <c r="X97" s="32" t="str">
        <f t="shared" si="50"/>
        <v>Little ringed plover</v>
      </c>
      <c r="Y97" s="32" t="str">
        <f t="shared" si="51"/>
        <v>Finland Sweden</v>
      </c>
      <c r="Z97" s="32" t="str">
        <f>IF(AND(P97&gt;0,P97&lt;3),TRIM(IF(L97&gt;0,"Denmark: "&amp;IFERROR(LOOKUP(2,1/(Denmark!$C98:$AZ98&lt;&gt;""),Denmark!$C$4:$AZ$4),"")&amp;" ","")&amp;IF(M97&gt;0,"Norway: "&amp;IFERROR(LOOKUP(2,1/(Norway!$C98:$AZ98&lt;&gt;""),Norway!$C$4:$AZ$4),"")&amp;" ","")&amp;IF(N97&gt;0,"Finland: "&amp;IFERROR(LOOKUP(2,1/(Finland!$C98:$AZ98&lt;&gt;""),Finland!$C$4:$AZ$4),"")&amp;" ","")&amp;IF(O97&gt;0,"Sweden: "&amp;IFERROR(LOOKUP(2,1/(Sweden!$C98:$AZ98&lt;&gt;""),Sweden!$C$4:$AZ$4),"")&amp;" ","")),"")</f>
        <v>Finland: Kia Varjonen Sweden: Kaleido Carrillo</v>
      </c>
      <c r="AA97" s="32">
        <f t="shared" si="52"/>
        <v>2</v>
      </c>
      <c r="AC97" s="32"/>
      <c r="AD97" s="32"/>
      <c r="AE97" s="32"/>
      <c r="AF97" s="32"/>
      <c r="AG97" s="32"/>
      <c r="AH97" s="32"/>
      <c r="AI97" s="32" t="str">
        <f t="shared" si="53"/>
        <v>Sweden</v>
      </c>
      <c r="AJ97" s="32" t="str">
        <f t="shared" si="54"/>
        <v xml:space="preserve">Kaleido Carrillo </v>
      </c>
      <c r="AK97" s="32">
        <f t="shared" si="55"/>
        <v>77</v>
      </c>
      <c r="AL97" s="32">
        <f t="shared" si="56"/>
        <v>1</v>
      </c>
      <c r="AM97" s="32">
        <f t="shared" si="57"/>
        <v>77.001069999999999</v>
      </c>
      <c r="AN97" s="32">
        <f t="shared" si="58"/>
        <v>1.0010699999999999</v>
      </c>
      <c r="AO97" s="32" t="str">
        <f t="shared" si="59"/>
        <v>Little ringed plover</v>
      </c>
      <c r="AP97" s="32">
        <f t="shared" si="60"/>
        <v>2</v>
      </c>
      <c r="AQ97" s="32">
        <f t="shared" si="61"/>
        <v>2</v>
      </c>
      <c r="AR97" s="32" t="str">
        <f t="shared" si="62"/>
        <v>Finland Sweden</v>
      </c>
      <c r="AS97" s="32">
        <f t="shared" si="63"/>
        <v>2.0021399999999998</v>
      </c>
      <c r="AT97" s="32"/>
      <c r="AU97" s="32" t="str">
        <f t="shared" si="64"/>
        <v>Little ringed plover</v>
      </c>
      <c r="AV97" s="32" t="str">
        <f t="shared" si="65"/>
        <v>Finland Sweden</v>
      </c>
      <c r="AW97" s="32" t="str">
        <f t="shared" si="66"/>
        <v>Finland: Kia Varjonen Sweden: Kaleido Carrillo</v>
      </c>
      <c r="AX97" s="32">
        <f t="shared" si="67"/>
        <v>2</v>
      </c>
      <c r="AY97" s="32">
        <f t="shared" si="68"/>
        <v>1000.2140000000001</v>
      </c>
      <c r="AZ97" s="32"/>
      <c r="BA97" s="32" t="str">
        <f t="shared" si="69"/>
        <v>Little ringed plover</v>
      </c>
      <c r="BB97" s="32">
        <f t="shared" si="70"/>
        <v>2</v>
      </c>
      <c r="BC97" s="32">
        <f t="shared" si="71"/>
        <v>2</v>
      </c>
      <c r="BD97" s="32" t="str">
        <f t="shared" si="72"/>
        <v>Finland Sweden</v>
      </c>
      <c r="BE97" s="32">
        <f t="shared" si="73"/>
        <v>-1</v>
      </c>
      <c r="BG97" s="32" t="str">
        <f t="shared" si="74"/>
        <v>Little ringed plover</v>
      </c>
      <c r="BH97" s="32" t="str">
        <f t="shared" si="75"/>
        <v/>
      </c>
      <c r="BI97" s="32" t="str">
        <f>IF(Q97=1,TRIM(IF(L97&gt;0,"Denmark: "&amp;IFERROR(LOOKUP(2,1/(Denmark!$C98:$AZ98&lt;&gt;""),Denmark!$C$4:$AZ$4),"")&amp;" ","")&amp;IF(M97&gt;0,"Norway: "&amp;IFERROR(LOOKUP(2,1/(Norway!$C98:$AZ98&lt;&gt;""),Norway!$C$4:$AZ$4),"")&amp;" ","")&amp;IF(N97&gt;0,"Finland: "&amp;IFERROR(LOOKUP(2,1/(Finland!$C98:$AZ98&lt;&gt;""),Finland!$C$4:$AZ$4),"")&amp;" ","")&amp;IF(O97&gt;0,"Sweden: "&amp;IFERROR(LOOKUP(2,1/(Sweden!$C98:$AZ98&lt;&gt;""),Sweden!$C$4:$AZ$4),"")&amp;" ","")),"")</f>
        <v/>
      </c>
      <c r="BJ97" s="32">
        <f t="shared" si="76"/>
        <v>2</v>
      </c>
      <c r="BK97" s="32">
        <f t="shared" si="77"/>
        <v>-1</v>
      </c>
    </row>
    <row r="98" spans="6:63" ht="13.5" customHeight="1">
      <c r="F98" s="32" t="str">
        <f t="shared" si="78"/>
        <v>Sweden</v>
      </c>
      <c r="G98" s="32" t="str">
        <f>IF(Sweden!G$4="","",Sweden!G$4)</f>
        <v>Eskil Friberg</v>
      </c>
      <c r="H98" s="32">
        <f>IF(G98="","",COUNTIF(Sweden!G$5:G$311,"&lt;&gt;"))</f>
        <v>87</v>
      </c>
      <c r="I98" s="32">
        <f>IF(G98="","",SUMPRODUCT(--(Sweden!G$5:G$311&lt;&gt;""),--($P$4:$P$310&gt;0),--($P$4:$P$310&lt;3)))</f>
        <v>5</v>
      </c>
      <c r="K98" s="32" t="str">
        <f>Denmark!A99</f>
        <v>Common ringed plover</v>
      </c>
      <c r="L98" s="32">
        <f>Denmark!BA99</f>
        <v>0</v>
      </c>
      <c r="M98" s="32">
        <f>Norway!BA99</f>
        <v>4</v>
      </c>
      <c r="N98" s="32">
        <f>Finland!BA99</f>
        <v>11</v>
      </c>
      <c r="O98" s="32">
        <f>Sweden!BA99</f>
        <v>12</v>
      </c>
      <c r="P98" s="32">
        <f t="shared" si="44"/>
        <v>27</v>
      </c>
      <c r="Q98" s="32">
        <f t="shared" si="45"/>
        <v>3</v>
      </c>
      <c r="S98" s="32" t="str">
        <f t="shared" si="46"/>
        <v>Common ringed plover</v>
      </c>
      <c r="T98" s="32">
        <f t="shared" si="47"/>
        <v>27</v>
      </c>
      <c r="U98" s="32">
        <f t="shared" si="48"/>
        <v>3</v>
      </c>
      <c r="V98" s="32" t="str">
        <f t="shared" si="49"/>
        <v>Norway Finland Sweden</v>
      </c>
      <c r="X98" s="32" t="str">
        <f t="shared" si="50"/>
        <v>Common ringed plover</v>
      </c>
      <c r="Y98" s="32" t="str">
        <f t="shared" si="51"/>
        <v/>
      </c>
      <c r="Z98" s="32" t="str">
        <f>IF(AND(P98&gt;0,P98&lt;3),TRIM(IF(L98&gt;0,"Denmark: "&amp;IFERROR(LOOKUP(2,1/(Denmark!$C99:$AZ99&lt;&gt;""),Denmark!$C$4:$AZ$4),"")&amp;" ","")&amp;IF(M98&gt;0,"Norway: "&amp;IFERROR(LOOKUP(2,1/(Norway!$C99:$AZ99&lt;&gt;""),Norway!$C$4:$AZ$4),"")&amp;" ","")&amp;IF(N98&gt;0,"Finland: "&amp;IFERROR(LOOKUP(2,1/(Finland!$C99:$AZ99&lt;&gt;""),Finland!$C$4:$AZ$4),"")&amp;" ","")&amp;IF(O98&gt;0,"Sweden: "&amp;IFERROR(LOOKUP(2,1/(Sweden!$C99:$AZ99&lt;&gt;""),Sweden!$C$4:$AZ$4),"")&amp;" ","")),"")</f>
        <v/>
      </c>
      <c r="AA98" s="32">
        <f t="shared" si="52"/>
        <v>27</v>
      </c>
      <c r="AC98" s="32"/>
      <c r="AD98" s="32"/>
      <c r="AE98" s="32"/>
      <c r="AF98" s="32"/>
      <c r="AG98" s="32"/>
      <c r="AH98" s="32"/>
      <c r="AI98" s="32" t="str">
        <f t="shared" si="53"/>
        <v>Sweden</v>
      </c>
      <c r="AJ98" s="32" t="str">
        <f t="shared" si="54"/>
        <v>Eskil Friberg</v>
      </c>
      <c r="AK98" s="32">
        <f t="shared" si="55"/>
        <v>87</v>
      </c>
      <c r="AL98" s="32">
        <f t="shared" si="56"/>
        <v>5</v>
      </c>
      <c r="AM98" s="32">
        <f t="shared" si="57"/>
        <v>87.001059999999995</v>
      </c>
      <c r="AN98" s="32">
        <f t="shared" si="58"/>
        <v>5.0010599999999998</v>
      </c>
      <c r="AO98" s="32" t="str">
        <f t="shared" si="59"/>
        <v>Common ringed plover</v>
      </c>
      <c r="AP98" s="32">
        <f t="shared" si="60"/>
        <v>27</v>
      </c>
      <c r="AQ98" s="32">
        <f t="shared" si="61"/>
        <v>3</v>
      </c>
      <c r="AR98" s="32" t="str">
        <f t="shared" si="62"/>
        <v>Norway Finland Sweden</v>
      </c>
      <c r="AS98" s="32">
        <f t="shared" si="63"/>
        <v>27.002130000000001</v>
      </c>
      <c r="AT98" s="32"/>
      <c r="AU98" s="32" t="str">
        <f t="shared" si="64"/>
        <v>Common ringed plover</v>
      </c>
      <c r="AV98" s="32" t="str">
        <f t="shared" si="65"/>
        <v/>
      </c>
      <c r="AW98" s="32" t="str">
        <f t="shared" si="66"/>
        <v/>
      </c>
      <c r="AX98" s="32">
        <f t="shared" si="67"/>
        <v>27</v>
      </c>
      <c r="AY98" s="32">
        <f t="shared" si="68"/>
        <v>-1</v>
      </c>
      <c r="AZ98" s="32"/>
      <c r="BA98" s="32" t="str">
        <f t="shared" si="69"/>
        <v>Common ringed plover</v>
      </c>
      <c r="BB98" s="32">
        <f t="shared" si="70"/>
        <v>27</v>
      </c>
      <c r="BC98" s="32">
        <f t="shared" si="71"/>
        <v>3</v>
      </c>
      <c r="BD98" s="32" t="str">
        <f t="shared" si="72"/>
        <v>Norway Finland Sweden</v>
      </c>
      <c r="BE98" s="32">
        <f t="shared" si="73"/>
        <v>-1</v>
      </c>
      <c r="BG98" s="32" t="str">
        <f t="shared" si="74"/>
        <v>Common ringed plover</v>
      </c>
      <c r="BH98" s="32" t="str">
        <f t="shared" si="75"/>
        <v/>
      </c>
      <c r="BI98" s="32" t="str">
        <f>IF(Q98=1,TRIM(IF(L98&gt;0,"Denmark: "&amp;IFERROR(LOOKUP(2,1/(Denmark!$C99:$AZ99&lt;&gt;""),Denmark!$C$4:$AZ$4),"")&amp;" ","")&amp;IF(M98&gt;0,"Norway: "&amp;IFERROR(LOOKUP(2,1/(Norway!$C99:$AZ99&lt;&gt;""),Norway!$C$4:$AZ$4),"")&amp;" ","")&amp;IF(N98&gt;0,"Finland: "&amp;IFERROR(LOOKUP(2,1/(Finland!$C99:$AZ99&lt;&gt;""),Finland!$C$4:$AZ$4),"")&amp;" ","")&amp;IF(O98&gt;0,"Sweden: "&amp;IFERROR(LOOKUP(2,1/(Sweden!$C99:$AZ99&lt;&gt;""),Sweden!$C$4:$AZ$4),"")&amp;" ","")),"")</f>
        <v/>
      </c>
      <c r="BJ98" s="32">
        <f t="shared" si="76"/>
        <v>27</v>
      </c>
      <c r="BK98" s="32">
        <f t="shared" si="77"/>
        <v>-1</v>
      </c>
    </row>
    <row r="99" spans="6:63" ht="13.5" customHeight="1">
      <c r="F99" s="32" t="str">
        <f t="shared" si="78"/>
        <v>Sweden</v>
      </c>
      <c r="G99" s="32" t="str">
        <f>IF(Sweden!H$4="","",Sweden!H$4)</f>
        <v>Benjamin Rodling</v>
      </c>
      <c r="H99" s="32">
        <f>IF(G99="","",COUNTIF(Sweden!H$5:H$311,"&lt;&gt;"))</f>
        <v>34</v>
      </c>
      <c r="I99" s="32">
        <f>IF(G99="","",SUMPRODUCT(--(Sweden!H$5:H$311&lt;&gt;""),--($P$4:$P$310&gt;0),--($P$4:$P$310&lt;3)))</f>
        <v>0</v>
      </c>
      <c r="K99" s="32" t="str">
        <f>Denmark!A100</f>
        <v>Kentish plover</v>
      </c>
      <c r="L99" s="32">
        <f>Denmark!BA100</f>
        <v>0</v>
      </c>
      <c r="M99" s="32">
        <f>Norway!BA100</f>
        <v>0</v>
      </c>
      <c r="N99" s="32">
        <f>Finland!BA100</f>
        <v>0</v>
      </c>
      <c r="O99" s="32">
        <f>Sweden!BA100</f>
        <v>0</v>
      </c>
      <c r="P99" s="32">
        <f t="shared" si="44"/>
        <v>0</v>
      </c>
      <c r="Q99" s="32">
        <f t="shared" si="45"/>
        <v>0</v>
      </c>
      <c r="S99" s="32" t="str">
        <f t="shared" si="46"/>
        <v>Kentish plover</v>
      </c>
      <c r="T99" s="32">
        <f t="shared" si="47"/>
        <v>0</v>
      </c>
      <c r="U99" s="32">
        <f t="shared" si="48"/>
        <v>0</v>
      </c>
      <c r="V99" s="32" t="str">
        <f t="shared" si="49"/>
        <v/>
      </c>
      <c r="X99" s="32" t="str">
        <f t="shared" si="50"/>
        <v>Kentish plover</v>
      </c>
      <c r="Y99" s="32" t="str">
        <f t="shared" si="51"/>
        <v/>
      </c>
      <c r="Z99" s="32" t="str">
        <f>IF(AND(P99&gt;0,P99&lt;3),TRIM(IF(L99&gt;0,"Denmark: "&amp;IFERROR(LOOKUP(2,1/(Denmark!$C100:$AZ100&lt;&gt;""),Denmark!$C$4:$AZ$4),"")&amp;" ","")&amp;IF(M99&gt;0,"Norway: "&amp;IFERROR(LOOKUP(2,1/(Norway!$C100:$AZ100&lt;&gt;""),Norway!$C$4:$AZ$4),"")&amp;" ","")&amp;IF(N99&gt;0,"Finland: "&amp;IFERROR(LOOKUP(2,1/(Finland!$C100:$AZ100&lt;&gt;""),Finland!$C$4:$AZ$4),"")&amp;" ","")&amp;IF(O99&gt;0,"Sweden: "&amp;IFERROR(LOOKUP(2,1/(Sweden!$C100:$AZ100&lt;&gt;""),Sweden!$C$4:$AZ$4),"")&amp;" ","")),"")</f>
        <v/>
      </c>
      <c r="AA99" s="32">
        <f t="shared" si="52"/>
        <v>0</v>
      </c>
      <c r="AC99" s="32"/>
      <c r="AD99" s="32"/>
      <c r="AE99" s="32"/>
      <c r="AF99" s="32"/>
      <c r="AG99" s="32"/>
      <c r="AH99" s="32"/>
      <c r="AI99" s="32" t="str">
        <f t="shared" si="53"/>
        <v>Sweden</v>
      </c>
      <c r="AJ99" s="32" t="str">
        <f t="shared" si="54"/>
        <v>Benjamin Rodling</v>
      </c>
      <c r="AK99" s="32">
        <f t="shared" si="55"/>
        <v>34</v>
      </c>
      <c r="AL99" s="32">
        <f t="shared" si="56"/>
        <v>0</v>
      </c>
      <c r="AM99" s="32">
        <f t="shared" si="57"/>
        <v>34.001049999999999</v>
      </c>
      <c r="AN99" s="32">
        <f t="shared" si="58"/>
        <v>1.0499999999999999E-3</v>
      </c>
      <c r="AO99" s="32" t="str">
        <f t="shared" si="59"/>
        <v>Kentish plover</v>
      </c>
      <c r="AP99" s="32">
        <f t="shared" si="60"/>
        <v>0</v>
      </c>
      <c r="AQ99" s="32">
        <f t="shared" si="61"/>
        <v>0</v>
      </c>
      <c r="AR99" s="32" t="str">
        <f t="shared" si="62"/>
        <v/>
      </c>
      <c r="AS99" s="32">
        <f t="shared" si="63"/>
        <v>2.1199999999999999E-3</v>
      </c>
      <c r="AT99" s="32"/>
      <c r="AU99" s="32" t="str">
        <f t="shared" si="64"/>
        <v>Kentish plover</v>
      </c>
      <c r="AV99" s="32" t="str">
        <f t="shared" si="65"/>
        <v/>
      </c>
      <c r="AW99" s="32" t="str">
        <f t="shared" si="66"/>
        <v/>
      </c>
      <c r="AX99" s="32">
        <f t="shared" si="67"/>
        <v>0</v>
      </c>
      <c r="AY99" s="32">
        <f t="shared" si="68"/>
        <v>-1</v>
      </c>
      <c r="AZ99" s="32"/>
      <c r="BA99" s="32" t="str">
        <f t="shared" si="69"/>
        <v>Kentish plover</v>
      </c>
      <c r="BB99" s="32">
        <f t="shared" si="70"/>
        <v>0</v>
      </c>
      <c r="BC99" s="32">
        <f t="shared" si="71"/>
        <v>0</v>
      </c>
      <c r="BD99" s="32" t="str">
        <f t="shared" si="72"/>
        <v/>
      </c>
      <c r="BE99" s="32">
        <f t="shared" si="73"/>
        <v>-1</v>
      </c>
      <c r="BG99" s="32" t="str">
        <f t="shared" si="74"/>
        <v>Kentish plover</v>
      </c>
      <c r="BH99" s="32" t="str">
        <f t="shared" si="75"/>
        <v/>
      </c>
      <c r="BI99" s="32" t="str">
        <f>IF(Q99=1,TRIM(IF(L99&gt;0,"Denmark: "&amp;IFERROR(LOOKUP(2,1/(Denmark!$C100:$AZ100&lt;&gt;""),Denmark!$C$4:$AZ$4),"")&amp;" ","")&amp;IF(M99&gt;0,"Norway: "&amp;IFERROR(LOOKUP(2,1/(Norway!$C100:$AZ100&lt;&gt;""),Norway!$C$4:$AZ$4),"")&amp;" ","")&amp;IF(N99&gt;0,"Finland: "&amp;IFERROR(LOOKUP(2,1/(Finland!$C100:$AZ100&lt;&gt;""),Finland!$C$4:$AZ$4),"")&amp;" ","")&amp;IF(O99&gt;0,"Sweden: "&amp;IFERROR(LOOKUP(2,1/(Sweden!$C100:$AZ100&lt;&gt;""),Sweden!$C$4:$AZ$4),"")&amp;" ","")),"")</f>
        <v/>
      </c>
      <c r="BJ99" s="32">
        <f t="shared" si="76"/>
        <v>0</v>
      </c>
      <c r="BK99" s="32">
        <f t="shared" si="77"/>
        <v>-1</v>
      </c>
    </row>
    <row r="100" spans="6:63" ht="13.5" customHeight="1">
      <c r="F100" s="32" t="str">
        <f t="shared" si="78"/>
        <v>Sweden</v>
      </c>
      <c r="G100" s="32" t="str">
        <f>IF(Sweden!I$4="","",Sweden!I$4)</f>
        <v xml:space="preserve">Nikola Kostic </v>
      </c>
      <c r="H100" s="32">
        <f>IF(G100="","",COUNTIF(Sweden!I$5:I$311,"&lt;&gt;"))</f>
        <v>0</v>
      </c>
      <c r="I100" s="32">
        <f>IF(G100="","",SUMPRODUCT(--(Sweden!I$5:I$311&lt;&gt;""),--($P$4:$P$310&gt;0),--($P$4:$P$310&lt;3)))</f>
        <v>0</v>
      </c>
      <c r="K100" s="32" t="str">
        <f>Denmark!A101</f>
        <v>Eurasian dotterel</v>
      </c>
      <c r="L100" s="32">
        <f>Denmark!BA101</f>
        <v>0</v>
      </c>
      <c r="M100" s="32">
        <f>Norway!BA101</f>
        <v>0</v>
      </c>
      <c r="N100" s="32">
        <f>Finland!BA101</f>
        <v>0</v>
      </c>
      <c r="O100" s="32">
        <f>Sweden!BA101</f>
        <v>0</v>
      </c>
      <c r="P100" s="32">
        <f t="shared" si="44"/>
        <v>0</v>
      </c>
      <c r="Q100" s="32">
        <f t="shared" si="45"/>
        <v>0</v>
      </c>
      <c r="S100" s="32" t="str">
        <f t="shared" si="46"/>
        <v>Eurasian dotterel</v>
      </c>
      <c r="T100" s="32">
        <f t="shared" si="47"/>
        <v>0</v>
      </c>
      <c r="U100" s="32">
        <f t="shared" si="48"/>
        <v>0</v>
      </c>
      <c r="V100" s="32" t="str">
        <f t="shared" si="49"/>
        <v/>
      </c>
      <c r="X100" s="32" t="str">
        <f t="shared" si="50"/>
        <v>Eurasian dotterel</v>
      </c>
      <c r="Y100" s="32" t="str">
        <f t="shared" si="51"/>
        <v/>
      </c>
      <c r="Z100" s="32" t="str">
        <f>IF(AND(P100&gt;0,P100&lt;3),TRIM(IF(L100&gt;0,"Denmark: "&amp;IFERROR(LOOKUP(2,1/(Denmark!$C101:$AZ101&lt;&gt;""),Denmark!$C$4:$AZ$4),"")&amp;" ","")&amp;IF(M100&gt;0,"Norway: "&amp;IFERROR(LOOKUP(2,1/(Norway!$C101:$AZ101&lt;&gt;""),Norway!$C$4:$AZ$4),"")&amp;" ","")&amp;IF(N100&gt;0,"Finland: "&amp;IFERROR(LOOKUP(2,1/(Finland!$C101:$AZ101&lt;&gt;""),Finland!$C$4:$AZ$4),"")&amp;" ","")&amp;IF(O100&gt;0,"Sweden: "&amp;IFERROR(LOOKUP(2,1/(Sweden!$C101:$AZ101&lt;&gt;""),Sweden!$C$4:$AZ$4),"")&amp;" ","")),"")</f>
        <v/>
      </c>
      <c r="AA100" s="32">
        <f t="shared" si="52"/>
        <v>0</v>
      </c>
      <c r="AC100" s="32"/>
      <c r="AD100" s="32"/>
      <c r="AE100" s="32"/>
      <c r="AF100" s="32"/>
      <c r="AG100" s="32"/>
      <c r="AH100" s="32"/>
      <c r="AI100" s="32" t="str">
        <f t="shared" ref="AI100:AI131" si="79">F100</f>
        <v>Sweden</v>
      </c>
      <c r="AJ100" s="32" t="str">
        <f t="shared" ref="AJ100:AJ131" si="80">G100</f>
        <v xml:space="preserve">Nikola Kostic </v>
      </c>
      <c r="AK100" s="32">
        <f t="shared" ref="AK100:AK131" si="81">H100</f>
        <v>0</v>
      </c>
      <c r="AL100" s="32">
        <f t="shared" ref="AL100:AL131" si="82">I100</f>
        <v>0</v>
      </c>
      <c r="AM100" s="32">
        <f t="shared" ref="AM100:AM131" si="83">IF(G100="",-1,H100+(204-ROW())/100000)</f>
        <v>1.0399999999999999E-3</v>
      </c>
      <c r="AN100" s="32">
        <f t="shared" ref="AN100:AN131" si="84">IF(G100="",-1,I100+(204-ROW())/100000)</f>
        <v>1.0399999999999999E-3</v>
      </c>
      <c r="AO100" s="32" t="str">
        <f t="shared" si="59"/>
        <v>Eurasian dotterel</v>
      </c>
      <c r="AP100" s="32">
        <f t="shared" si="60"/>
        <v>0</v>
      </c>
      <c r="AQ100" s="32">
        <f t="shared" si="61"/>
        <v>0</v>
      </c>
      <c r="AR100" s="32" t="str">
        <f t="shared" si="62"/>
        <v/>
      </c>
      <c r="AS100" s="32">
        <f t="shared" si="63"/>
        <v>2.1099999999999999E-3</v>
      </c>
      <c r="AT100" s="32"/>
      <c r="AU100" s="32" t="str">
        <f t="shared" si="64"/>
        <v>Eurasian dotterel</v>
      </c>
      <c r="AV100" s="32" t="str">
        <f t="shared" si="65"/>
        <v/>
      </c>
      <c r="AW100" s="32" t="str">
        <f t="shared" si="66"/>
        <v/>
      </c>
      <c r="AX100" s="32">
        <f t="shared" si="67"/>
        <v>0</v>
      </c>
      <c r="AY100" s="32">
        <f t="shared" si="68"/>
        <v>-1</v>
      </c>
      <c r="AZ100" s="32"/>
      <c r="BA100" s="32" t="str">
        <f t="shared" si="69"/>
        <v>Eurasian dotterel</v>
      </c>
      <c r="BB100" s="32">
        <f t="shared" si="70"/>
        <v>0</v>
      </c>
      <c r="BC100" s="32">
        <f t="shared" si="71"/>
        <v>0</v>
      </c>
      <c r="BD100" s="32" t="str">
        <f t="shared" si="72"/>
        <v/>
      </c>
      <c r="BE100" s="32">
        <f t="shared" si="73"/>
        <v>-1</v>
      </c>
      <c r="BG100" s="32" t="str">
        <f t="shared" si="74"/>
        <v>Eurasian dotterel</v>
      </c>
      <c r="BH100" s="32" t="str">
        <f t="shared" si="75"/>
        <v/>
      </c>
      <c r="BI100" s="32" t="str">
        <f>IF(Q100=1,TRIM(IF(L100&gt;0,"Denmark: "&amp;IFERROR(LOOKUP(2,1/(Denmark!$C101:$AZ101&lt;&gt;""),Denmark!$C$4:$AZ$4),"")&amp;" ","")&amp;IF(M100&gt;0,"Norway: "&amp;IFERROR(LOOKUP(2,1/(Norway!$C101:$AZ101&lt;&gt;""),Norway!$C$4:$AZ$4),"")&amp;" ","")&amp;IF(N100&gt;0,"Finland: "&amp;IFERROR(LOOKUP(2,1/(Finland!$C101:$AZ101&lt;&gt;""),Finland!$C$4:$AZ$4),"")&amp;" ","")&amp;IF(O100&gt;0,"Sweden: "&amp;IFERROR(LOOKUP(2,1/(Sweden!$C101:$AZ101&lt;&gt;""),Sweden!$C$4:$AZ$4),"")&amp;" ","")),"")</f>
        <v/>
      </c>
      <c r="BJ100" s="32">
        <f t="shared" si="76"/>
        <v>0</v>
      </c>
      <c r="BK100" s="32">
        <f t="shared" si="77"/>
        <v>-1</v>
      </c>
    </row>
    <row r="101" spans="6:63" ht="13.5" customHeight="1">
      <c r="F101" s="32" t="str">
        <f t="shared" si="78"/>
        <v>Sweden</v>
      </c>
      <c r="G101" s="32" t="str">
        <f>IF(Sweden!J$4="","",Sweden!J$4)</f>
        <v>Arild Norberg</v>
      </c>
      <c r="H101" s="32">
        <f>IF(G101="","",COUNTIF(Sweden!J$5:J$311,"&lt;&gt;"))</f>
        <v>93</v>
      </c>
      <c r="I101" s="32">
        <f>IF(G101="","",SUMPRODUCT(--(Sweden!J$5:J$311&lt;&gt;""),--($P$4:$P$310&gt;0),--($P$4:$P$310&lt;3)))</f>
        <v>2</v>
      </c>
      <c r="K101" s="32" t="str">
        <f>Denmark!A102</f>
        <v>European golden plover</v>
      </c>
      <c r="L101" s="32">
        <f>Denmark!BA102</f>
        <v>0</v>
      </c>
      <c r="M101" s="32">
        <f>Norway!BA102</f>
        <v>0</v>
      </c>
      <c r="N101" s="32">
        <f>Finland!BA102</f>
        <v>6</v>
      </c>
      <c r="O101" s="32">
        <f>Sweden!BA102</f>
        <v>11</v>
      </c>
      <c r="P101" s="32">
        <f t="shared" si="44"/>
        <v>17</v>
      </c>
      <c r="Q101" s="32">
        <f t="shared" si="45"/>
        <v>2</v>
      </c>
      <c r="S101" s="32" t="str">
        <f t="shared" si="46"/>
        <v>European golden plover</v>
      </c>
      <c r="T101" s="32">
        <f t="shared" si="47"/>
        <v>17</v>
      </c>
      <c r="U101" s="32">
        <f t="shared" si="48"/>
        <v>2</v>
      </c>
      <c r="V101" s="32" t="str">
        <f t="shared" si="49"/>
        <v>Finland Sweden</v>
      </c>
      <c r="X101" s="32" t="str">
        <f t="shared" si="50"/>
        <v>European golden plover</v>
      </c>
      <c r="Y101" s="32" t="str">
        <f t="shared" si="51"/>
        <v/>
      </c>
      <c r="Z101" s="32" t="str">
        <f>IF(AND(P101&gt;0,P101&lt;3),TRIM(IF(L101&gt;0,"Denmark: "&amp;IFERROR(LOOKUP(2,1/(Denmark!$C102:$AZ102&lt;&gt;""),Denmark!$C$4:$AZ$4),"")&amp;" ","")&amp;IF(M101&gt;0,"Norway: "&amp;IFERROR(LOOKUP(2,1/(Norway!$C102:$AZ102&lt;&gt;""),Norway!$C$4:$AZ$4),"")&amp;" ","")&amp;IF(N101&gt;0,"Finland: "&amp;IFERROR(LOOKUP(2,1/(Finland!$C102:$AZ102&lt;&gt;""),Finland!$C$4:$AZ$4),"")&amp;" ","")&amp;IF(O101&gt;0,"Sweden: "&amp;IFERROR(LOOKUP(2,1/(Sweden!$C102:$AZ102&lt;&gt;""),Sweden!$C$4:$AZ$4),"")&amp;" ","")),"")</f>
        <v/>
      </c>
      <c r="AA101" s="32">
        <f t="shared" si="52"/>
        <v>17</v>
      </c>
      <c r="AC101" s="32"/>
      <c r="AD101" s="32"/>
      <c r="AE101" s="32"/>
      <c r="AF101" s="32"/>
      <c r="AG101" s="32"/>
      <c r="AH101" s="32"/>
      <c r="AI101" s="32" t="str">
        <f t="shared" si="79"/>
        <v>Sweden</v>
      </c>
      <c r="AJ101" s="32" t="str">
        <f t="shared" si="80"/>
        <v>Arild Norberg</v>
      </c>
      <c r="AK101" s="32">
        <f t="shared" si="81"/>
        <v>93</v>
      </c>
      <c r="AL101" s="32">
        <f t="shared" si="82"/>
        <v>2</v>
      </c>
      <c r="AM101" s="32">
        <f t="shared" si="83"/>
        <v>93.00103</v>
      </c>
      <c r="AN101" s="32">
        <f t="shared" si="84"/>
        <v>2.0010300000000001</v>
      </c>
      <c r="AO101" s="32" t="str">
        <f t="shared" si="59"/>
        <v>European golden plover</v>
      </c>
      <c r="AP101" s="32">
        <f t="shared" si="60"/>
        <v>17</v>
      </c>
      <c r="AQ101" s="32">
        <f t="shared" si="61"/>
        <v>2</v>
      </c>
      <c r="AR101" s="32" t="str">
        <f t="shared" si="62"/>
        <v>Finland Sweden</v>
      </c>
      <c r="AS101" s="32">
        <f t="shared" si="63"/>
        <v>17.002099999999999</v>
      </c>
      <c r="AT101" s="32"/>
      <c r="AU101" s="32" t="str">
        <f t="shared" si="64"/>
        <v>European golden plover</v>
      </c>
      <c r="AV101" s="32" t="str">
        <f t="shared" si="65"/>
        <v/>
      </c>
      <c r="AW101" s="32" t="str">
        <f t="shared" si="66"/>
        <v/>
      </c>
      <c r="AX101" s="32">
        <f t="shared" si="67"/>
        <v>17</v>
      </c>
      <c r="AY101" s="32">
        <f t="shared" si="68"/>
        <v>-1</v>
      </c>
      <c r="AZ101" s="32"/>
      <c r="BA101" s="32" t="str">
        <f t="shared" si="69"/>
        <v>European golden plover</v>
      </c>
      <c r="BB101" s="32">
        <f t="shared" si="70"/>
        <v>17</v>
      </c>
      <c r="BC101" s="32">
        <f t="shared" si="71"/>
        <v>2</v>
      </c>
      <c r="BD101" s="32" t="str">
        <f t="shared" si="72"/>
        <v>Finland Sweden</v>
      </c>
      <c r="BE101" s="32">
        <f t="shared" si="73"/>
        <v>-1</v>
      </c>
      <c r="BG101" s="32" t="str">
        <f t="shared" si="74"/>
        <v>European golden plover</v>
      </c>
      <c r="BH101" s="32" t="str">
        <f t="shared" si="75"/>
        <v/>
      </c>
      <c r="BI101" s="32" t="str">
        <f>IF(Q101=1,TRIM(IF(L101&gt;0,"Denmark: "&amp;IFERROR(LOOKUP(2,1/(Denmark!$C102:$AZ102&lt;&gt;""),Denmark!$C$4:$AZ$4),"")&amp;" ","")&amp;IF(M101&gt;0,"Norway: "&amp;IFERROR(LOOKUP(2,1/(Norway!$C102:$AZ102&lt;&gt;""),Norway!$C$4:$AZ$4),"")&amp;" ","")&amp;IF(N101&gt;0,"Finland: "&amp;IFERROR(LOOKUP(2,1/(Finland!$C102:$AZ102&lt;&gt;""),Finland!$C$4:$AZ$4),"")&amp;" ","")&amp;IF(O101&gt;0,"Sweden: "&amp;IFERROR(LOOKUP(2,1/(Sweden!$C102:$AZ102&lt;&gt;""),Sweden!$C$4:$AZ$4),"")&amp;" ","")),"")</f>
        <v/>
      </c>
      <c r="BJ101" s="32">
        <f t="shared" si="76"/>
        <v>17</v>
      </c>
      <c r="BK101" s="32">
        <f t="shared" si="77"/>
        <v>-1</v>
      </c>
    </row>
    <row r="102" spans="6:63" ht="13.5" customHeight="1">
      <c r="F102" s="32" t="str">
        <f t="shared" si="78"/>
        <v>Sweden</v>
      </c>
      <c r="G102" s="32" t="str">
        <f>IF(Sweden!K$4="","",Sweden!K$4)</f>
        <v>Knut Hjörnhede</v>
      </c>
      <c r="H102" s="32">
        <f>IF(G102="","",COUNTIF(Sweden!K$5:K$311,"&lt;&gt;"))</f>
        <v>26</v>
      </c>
      <c r="I102" s="32">
        <f>IF(G102="","",SUMPRODUCT(--(Sweden!K$5:K$311&lt;&gt;""),--($P$4:$P$310&gt;0),--($P$4:$P$310&lt;3)))</f>
        <v>0</v>
      </c>
      <c r="K102" s="32" t="str">
        <f>Denmark!A103</f>
        <v>Grey plover</v>
      </c>
      <c r="L102" s="32">
        <f>Denmark!BA103</f>
        <v>0</v>
      </c>
      <c r="M102" s="32">
        <f>Norway!BA103</f>
        <v>2</v>
      </c>
      <c r="N102" s="32">
        <f>Finland!BA103</f>
        <v>4</v>
      </c>
      <c r="O102" s="32">
        <f>Sweden!BA103</f>
        <v>14</v>
      </c>
      <c r="P102" s="32">
        <f t="shared" si="44"/>
        <v>20</v>
      </c>
      <c r="Q102" s="32">
        <f t="shared" si="45"/>
        <v>3</v>
      </c>
      <c r="S102" s="32" t="str">
        <f t="shared" si="46"/>
        <v>Grey plover</v>
      </c>
      <c r="T102" s="32">
        <f t="shared" si="47"/>
        <v>20</v>
      </c>
      <c r="U102" s="32">
        <f t="shared" si="48"/>
        <v>3</v>
      </c>
      <c r="V102" s="32" t="str">
        <f t="shared" si="49"/>
        <v>Norway Finland Sweden</v>
      </c>
      <c r="X102" s="32" t="str">
        <f t="shared" si="50"/>
        <v>Grey plover</v>
      </c>
      <c r="Y102" s="32" t="str">
        <f t="shared" si="51"/>
        <v/>
      </c>
      <c r="Z102" s="32" t="str">
        <f>IF(AND(P102&gt;0,P102&lt;3),TRIM(IF(L102&gt;0,"Denmark: "&amp;IFERROR(LOOKUP(2,1/(Denmark!$C103:$AZ103&lt;&gt;""),Denmark!$C$4:$AZ$4),"")&amp;" ","")&amp;IF(M102&gt;0,"Norway: "&amp;IFERROR(LOOKUP(2,1/(Norway!$C103:$AZ103&lt;&gt;""),Norway!$C$4:$AZ$4),"")&amp;" ","")&amp;IF(N102&gt;0,"Finland: "&amp;IFERROR(LOOKUP(2,1/(Finland!$C103:$AZ103&lt;&gt;""),Finland!$C$4:$AZ$4),"")&amp;" ","")&amp;IF(O102&gt;0,"Sweden: "&amp;IFERROR(LOOKUP(2,1/(Sweden!$C103:$AZ103&lt;&gt;""),Sweden!$C$4:$AZ$4),"")&amp;" ","")),"")</f>
        <v/>
      </c>
      <c r="AA102" s="32">
        <f t="shared" si="52"/>
        <v>20</v>
      </c>
      <c r="AC102" s="32"/>
      <c r="AD102" s="32"/>
      <c r="AE102" s="32"/>
      <c r="AF102" s="32"/>
      <c r="AG102" s="32"/>
      <c r="AH102" s="32"/>
      <c r="AI102" s="32" t="str">
        <f t="shared" si="79"/>
        <v>Sweden</v>
      </c>
      <c r="AJ102" s="32" t="str">
        <f t="shared" si="80"/>
        <v>Knut Hjörnhede</v>
      </c>
      <c r="AK102" s="32">
        <f t="shared" si="81"/>
        <v>26</v>
      </c>
      <c r="AL102" s="32">
        <f t="shared" si="82"/>
        <v>0</v>
      </c>
      <c r="AM102" s="32">
        <f t="shared" si="83"/>
        <v>26.00102</v>
      </c>
      <c r="AN102" s="32">
        <f t="shared" si="84"/>
        <v>1.0200000000000001E-3</v>
      </c>
      <c r="AO102" s="32" t="str">
        <f t="shared" si="59"/>
        <v>Grey plover</v>
      </c>
      <c r="AP102" s="32">
        <f t="shared" si="60"/>
        <v>20</v>
      </c>
      <c r="AQ102" s="32">
        <f t="shared" si="61"/>
        <v>3</v>
      </c>
      <c r="AR102" s="32" t="str">
        <f t="shared" si="62"/>
        <v>Norway Finland Sweden</v>
      </c>
      <c r="AS102" s="32">
        <f t="shared" si="63"/>
        <v>20.002089999999999</v>
      </c>
      <c r="AT102" s="32"/>
      <c r="AU102" s="32" t="str">
        <f t="shared" si="64"/>
        <v>Grey plover</v>
      </c>
      <c r="AV102" s="32" t="str">
        <f t="shared" si="65"/>
        <v/>
      </c>
      <c r="AW102" s="32" t="str">
        <f t="shared" si="66"/>
        <v/>
      </c>
      <c r="AX102" s="32">
        <f t="shared" si="67"/>
        <v>20</v>
      </c>
      <c r="AY102" s="32">
        <f t="shared" si="68"/>
        <v>-1</v>
      </c>
      <c r="AZ102" s="32"/>
      <c r="BA102" s="32" t="str">
        <f t="shared" si="69"/>
        <v>Grey plover</v>
      </c>
      <c r="BB102" s="32">
        <f t="shared" si="70"/>
        <v>20</v>
      </c>
      <c r="BC102" s="32">
        <f t="shared" si="71"/>
        <v>3</v>
      </c>
      <c r="BD102" s="32" t="str">
        <f t="shared" si="72"/>
        <v>Norway Finland Sweden</v>
      </c>
      <c r="BE102" s="32">
        <f t="shared" si="73"/>
        <v>-1</v>
      </c>
      <c r="BG102" s="32" t="str">
        <f t="shared" si="74"/>
        <v>Grey plover</v>
      </c>
      <c r="BH102" s="32" t="str">
        <f t="shared" si="75"/>
        <v/>
      </c>
      <c r="BI102" s="32" t="str">
        <f>IF(Q102=1,TRIM(IF(L102&gt;0,"Denmark: "&amp;IFERROR(LOOKUP(2,1/(Denmark!$C103:$AZ103&lt;&gt;""),Denmark!$C$4:$AZ$4),"")&amp;" ","")&amp;IF(M102&gt;0,"Norway: "&amp;IFERROR(LOOKUP(2,1/(Norway!$C103:$AZ103&lt;&gt;""),Norway!$C$4:$AZ$4),"")&amp;" ","")&amp;IF(N102&gt;0,"Finland: "&amp;IFERROR(LOOKUP(2,1/(Finland!$C103:$AZ103&lt;&gt;""),Finland!$C$4:$AZ$4),"")&amp;" ","")&amp;IF(O102&gt;0,"Sweden: "&amp;IFERROR(LOOKUP(2,1/(Sweden!$C103:$AZ103&lt;&gt;""),Sweden!$C$4:$AZ$4),"")&amp;" ","")),"")</f>
        <v/>
      </c>
      <c r="BJ102" s="32">
        <f t="shared" si="76"/>
        <v>20</v>
      </c>
      <c r="BK102" s="32">
        <f t="shared" si="77"/>
        <v>-1</v>
      </c>
    </row>
    <row r="103" spans="6:63" ht="13.5" customHeight="1">
      <c r="F103" s="32" t="str">
        <f t="shared" si="78"/>
        <v>Sweden</v>
      </c>
      <c r="G103" s="32" t="str">
        <f>IF(Sweden!L$4="","",Sweden!L$4)</f>
        <v>Gabriel Axelsson</v>
      </c>
      <c r="H103" s="32">
        <f>IF(G103="","",COUNTIF(Sweden!L$5:L$311,"&lt;&gt;"))</f>
        <v>61</v>
      </c>
      <c r="I103" s="32">
        <f>IF(G103="","",SUMPRODUCT(--(Sweden!L$5:L$311&lt;&gt;""),--($P$4:$P$310&gt;0),--($P$4:$P$310&lt;3)))</f>
        <v>0</v>
      </c>
      <c r="K103" s="32" t="str">
        <f>Denmark!A104</f>
        <v>Northern lapwing</v>
      </c>
      <c r="L103" s="32">
        <f>Denmark!BA104</f>
        <v>0</v>
      </c>
      <c r="M103" s="32">
        <f>Norway!BA104</f>
        <v>0</v>
      </c>
      <c r="N103" s="32">
        <f>Finland!BA104</f>
        <v>7</v>
      </c>
      <c r="O103" s="32">
        <f>Sweden!BA104</f>
        <v>7</v>
      </c>
      <c r="P103" s="32">
        <f t="shared" si="44"/>
        <v>14</v>
      </c>
      <c r="Q103" s="32">
        <f t="shared" si="45"/>
        <v>2</v>
      </c>
      <c r="S103" s="32" t="str">
        <f t="shared" si="46"/>
        <v>Northern lapwing</v>
      </c>
      <c r="T103" s="32">
        <f t="shared" si="47"/>
        <v>14</v>
      </c>
      <c r="U103" s="32">
        <f t="shared" si="48"/>
        <v>2</v>
      </c>
      <c r="V103" s="32" t="str">
        <f t="shared" si="49"/>
        <v>Finland Sweden</v>
      </c>
      <c r="X103" s="32" t="str">
        <f t="shared" si="50"/>
        <v>Northern lapwing</v>
      </c>
      <c r="Y103" s="32" t="str">
        <f t="shared" si="51"/>
        <v/>
      </c>
      <c r="Z103" s="32" t="str">
        <f>IF(AND(P103&gt;0,P103&lt;3),TRIM(IF(L103&gt;0,"Denmark: "&amp;IFERROR(LOOKUP(2,1/(Denmark!$C104:$AZ104&lt;&gt;""),Denmark!$C$4:$AZ$4),"")&amp;" ","")&amp;IF(M103&gt;0,"Norway: "&amp;IFERROR(LOOKUP(2,1/(Norway!$C104:$AZ104&lt;&gt;""),Norway!$C$4:$AZ$4),"")&amp;" ","")&amp;IF(N103&gt;0,"Finland: "&amp;IFERROR(LOOKUP(2,1/(Finland!$C104:$AZ104&lt;&gt;""),Finland!$C$4:$AZ$4),"")&amp;" ","")&amp;IF(O103&gt;0,"Sweden: "&amp;IFERROR(LOOKUP(2,1/(Sweden!$C104:$AZ104&lt;&gt;""),Sweden!$C$4:$AZ$4),"")&amp;" ","")),"")</f>
        <v/>
      </c>
      <c r="AA103" s="32">
        <f t="shared" si="52"/>
        <v>14</v>
      </c>
      <c r="AC103" s="32"/>
      <c r="AD103" s="32"/>
      <c r="AE103" s="32"/>
      <c r="AF103" s="32"/>
      <c r="AG103" s="32"/>
      <c r="AH103" s="32"/>
      <c r="AI103" s="32" t="str">
        <f t="shared" si="79"/>
        <v>Sweden</v>
      </c>
      <c r="AJ103" s="32" t="str">
        <f t="shared" si="80"/>
        <v>Gabriel Axelsson</v>
      </c>
      <c r="AK103" s="32">
        <f t="shared" si="81"/>
        <v>61</v>
      </c>
      <c r="AL103" s="32">
        <f t="shared" si="82"/>
        <v>0</v>
      </c>
      <c r="AM103" s="32">
        <f t="shared" si="83"/>
        <v>61.001010000000001</v>
      </c>
      <c r="AN103" s="32">
        <f t="shared" si="84"/>
        <v>1.01E-3</v>
      </c>
      <c r="AO103" s="32" t="str">
        <f t="shared" si="59"/>
        <v>Northern lapwing</v>
      </c>
      <c r="AP103" s="32">
        <f t="shared" si="60"/>
        <v>14</v>
      </c>
      <c r="AQ103" s="32">
        <f t="shared" si="61"/>
        <v>2</v>
      </c>
      <c r="AR103" s="32" t="str">
        <f t="shared" si="62"/>
        <v>Finland Sweden</v>
      </c>
      <c r="AS103" s="32">
        <f t="shared" si="63"/>
        <v>14.002079999999999</v>
      </c>
      <c r="AT103" s="32"/>
      <c r="AU103" s="32" t="str">
        <f t="shared" si="64"/>
        <v>Northern lapwing</v>
      </c>
      <c r="AV103" s="32" t="str">
        <f t="shared" si="65"/>
        <v/>
      </c>
      <c r="AW103" s="32" t="str">
        <f t="shared" si="66"/>
        <v/>
      </c>
      <c r="AX103" s="32">
        <f t="shared" si="67"/>
        <v>14</v>
      </c>
      <c r="AY103" s="32">
        <f t="shared" si="68"/>
        <v>-1</v>
      </c>
      <c r="AZ103" s="32"/>
      <c r="BA103" s="32" t="str">
        <f t="shared" si="69"/>
        <v>Northern lapwing</v>
      </c>
      <c r="BB103" s="32">
        <f t="shared" si="70"/>
        <v>14</v>
      </c>
      <c r="BC103" s="32">
        <f t="shared" si="71"/>
        <v>2</v>
      </c>
      <c r="BD103" s="32" t="str">
        <f t="shared" si="72"/>
        <v>Finland Sweden</v>
      </c>
      <c r="BE103" s="32">
        <f t="shared" si="73"/>
        <v>-1</v>
      </c>
      <c r="BG103" s="32" t="str">
        <f t="shared" si="74"/>
        <v>Northern lapwing</v>
      </c>
      <c r="BH103" s="32" t="str">
        <f t="shared" si="75"/>
        <v/>
      </c>
      <c r="BI103" s="32" t="str">
        <f>IF(Q103=1,TRIM(IF(L103&gt;0,"Denmark: "&amp;IFERROR(LOOKUP(2,1/(Denmark!$C104:$AZ104&lt;&gt;""),Denmark!$C$4:$AZ$4),"")&amp;" ","")&amp;IF(M103&gt;0,"Norway: "&amp;IFERROR(LOOKUP(2,1/(Norway!$C104:$AZ104&lt;&gt;""),Norway!$C$4:$AZ$4),"")&amp;" ","")&amp;IF(N103&gt;0,"Finland: "&amp;IFERROR(LOOKUP(2,1/(Finland!$C104:$AZ104&lt;&gt;""),Finland!$C$4:$AZ$4),"")&amp;" ","")&amp;IF(O103&gt;0,"Sweden: "&amp;IFERROR(LOOKUP(2,1/(Sweden!$C104:$AZ104&lt;&gt;""),Sweden!$C$4:$AZ$4),"")&amp;" ","")),"")</f>
        <v/>
      </c>
      <c r="BJ103" s="32">
        <f t="shared" si="76"/>
        <v>14</v>
      </c>
      <c r="BK103" s="32">
        <f t="shared" si="77"/>
        <v>-1</v>
      </c>
    </row>
    <row r="104" spans="6:63" ht="13.5" customHeight="1">
      <c r="F104" s="32" t="str">
        <f t="shared" si="78"/>
        <v>Sweden</v>
      </c>
      <c r="G104" s="32" t="str">
        <f>IF(Sweden!M$4="","",Sweden!M$4)</f>
        <v>Petter Sahlström</v>
      </c>
      <c r="H104" s="32">
        <f>IF(G104="","",COUNTIF(Sweden!M$5:M$311,"&lt;&gt;"))</f>
        <v>2</v>
      </c>
      <c r="I104" s="32">
        <f>IF(G104="","",SUMPRODUCT(--(Sweden!M$5:M$311&lt;&gt;""),--($P$4:$P$310&gt;0),--($P$4:$P$310&lt;3)))</f>
        <v>0</v>
      </c>
      <c r="K104" s="32" t="str">
        <f>Denmark!A105</f>
        <v>Red knot</v>
      </c>
      <c r="L104" s="32">
        <f>Denmark!BA105</f>
        <v>0</v>
      </c>
      <c r="M104" s="32">
        <f>Norway!BA105</f>
        <v>2</v>
      </c>
      <c r="N104" s="32">
        <f>Finland!BA105</f>
        <v>1</v>
      </c>
      <c r="O104" s="32">
        <f>Sweden!BA105</f>
        <v>7</v>
      </c>
      <c r="P104" s="32">
        <f t="shared" si="44"/>
        <v>10</v>
      </c>
      <c r="Q104" s="32">
        <f t="shared" si="45"/>
        <v>3</v>
      </c>
      <c r="S104" s="32" t="str">
        <f t="shared" si="46"/>
        <v>Red knot</v>
      </c>
      <c r="T104" s="32">
        <f t="shared" si="47"/>
        <v>10</v>
      </c>
      <c r="U104" s="32">
        <f t="shared" si="48"/>
        <v>3</v>
      </c>
      <c r="V104" s="32" t="str">
        <f t="shared" si="49"/>
        <v>Norway Finland Sweden</v>
      </c>
      <c r="X104" s="32" t="str">
        <f t="shared" si="50"/>
        <v>Red knot</v>
      </c>
      <c r="Y104" s="32" t="str">
        <f t="shared" si="51"/>
        <v/>
      </c>
      <c r="Z104" s="32" t="str">
        <f>IF(AND(P104&gt;0,P104&lt;3),TRIM(IF(L104&gt;0,"Denmark: "&amp;IFERROR(LOOKUP(2,1/(Denmark!$C105:$AZ105&lt;&gt;""),Denmark!$C$4:$AZ$4),"")&amp;" ","")&amp;IF(M104&gt;0,"Norway: "&amp;IFERROR(LOOKUP(2,1/(Norway!$C105:$AZ105&lt;&gt;""),Norway!$C$4:$AZ$4),"")&amp;" ","")&amp;IF(N104&gt;0,"Finland: "&amp;IFERROR(LOOKUP(2,1/(Finland!$C105:$AZ105&lt;&gt;""),Finland!$C$4:$AZ$4),"")&amp;" ","")&amp;IF(O104&gt;0,"Sweden: "&amp;IFERROR(LOOKUP(2,1/(Sweden!$C105:$AZ105&lt;&gt;""),Sweden!$C$4:$AZ$4),"")&amp;" ","")),"")</f>
        <v/>
      </c>
      <c r="AA104" s="32">
        <f t="shared" si="52"/>
        <v>10</v>
      </c>
      <c r="AC104" s="32"/>
      <c r="AD104" s="32"/>
      <c r="AE104" s="32"/>
      <c r="AF104" s="32"/>
      <c r="AG104" s="32"/>
      <c r="AH104" s="32"/>
      <c r="AI104" s="32" t="str">
        <f t="shared" si="79"/>
        <v>Sweden</v>
      </c>
      <c r="AJ104" s="32" t="str">
        <f t="shared" si="80"/>
        <v>Petter Sahlström</v>
      </c>
      <c r="AK104" s="32">
        <f t="shared" si="81"/>
        <v>2</v>
      </c>
      <c r="AL104" s="32">
        <f t="shared" si="82"/>
        <v>0</v>
      </c>
      <c r="AM104" s="32">
        <f t="shared" si="83"/>
        <v>2.0009999999999999</v>
      </c>
      <c r="AN104" s="32">
        <f t="shared" si="84"/>
        <v>1E-3</v>
      </c>
      <c r="AO104" s="32" t="str">
        <f t="shared" si="59"/>
        <v>Red knot</v>
      </c>
      <c r="AP104" s="32">
        <f t="shared" si="60"/>
        <v>10</v>
      </c>
      <c r="AQ104" s="32">
        <f t="shared" si="61"/>
        <v>3</v>
      </c>
      <c r="AR104" s="32" t="str">
        <f t="shared" si="62"/>
        <v>Norway Finland Sweden</v>
      </c>
      <c r="AS104" s="32">
        <f t="shared" si="63"/>
        <v>10.00207</v>
      </c>
      <c r="AT104" s="32"/>
      <c r="AU104" s="32" t="str">
        <f t="shared" si="64"/>
        <v>Red knot</v>
      </c>
      <c r="AV104" s="32" t="str">
        <f t="shared" si="65"/>
        <v/>
      </c>
      <c r="AW104" s="32" t="str">
        <f t="shared" si="66"/>
        <v/>
      </c>
      <c r="AX104" s="32">
        <f t="shared" si="67"/>
        <v>10</v>
      </c>
      <c r="AY104" s="32">
        <f t="shared" si="68"/>
        <v>-1</v>
      </c>
      <c r="AZ104" s="32"/>
      <c r="BA104" s="32" t="str">
        <f t="shared" si="69"/>
        <v>Red knot</v>
      </c>
      <c r="BB104" s="32">
        <f t="shared" si="70"/>
        <v>10</v>
      </c>
      <c r="BC104" s="32">
        <f t="shared" si="71"/>
        <v>3</v>
      </c>
      <c r="BD104" s="32" t="str">
        <f t="shared" si="72"/>
        <v>Norway Finland Sweden</v>
      </c>
      <c r="BE104" s="32">
        <f t="shared" si="73"/>
        <v>-1</v>
      </c>
      <c r="BG104" s="32" t="str">
        <f t="shared" si="74"/>
        <v>Red knot</v>
      </c>
      <c r="BH104" s="32" t="str">
        <f t="shared" si="75"/>
        <v/>
      </c>
      <c r="BI104" s="32" t="str">
        <f>IF(Q104=1,TRIM(IF(L104&gt;0,"Denmark: "&amp;IFERROR(LOOKUP(2,1/(Denmark!$C105:$AZ105&lt;&gt;""),Denmark!$C$4:$AZ$4),"")&amp;" ","")&amp;IF(M104&gt;0,"Norway: "&amp;IFERROR(LOOKUP(2,1/(Norway!$C105:$AZ105&lt;&gt;""),Norway!$C$4:$AZ$4),"")&amp;" ","")&amp;IF(N104&gt;0,"Finland: "&amp;IFERROR(LOOKUP(2,1/(Finland!$C105:$AZ105&lt;&gt;""),Finland!$C$4:$AZ$4),"")&amp;" ","")&amp;IF(O104&gt;0,"Sweden: "&amp;IFERROR(LOOKUP(2,1/(Sweden!$C105:$AZ105&lt;&gt;""),Sweden!$C$4:$AZ$4),"")&amp;" ","")),"")</f>
        <v/>
      </c>
      <c r="BJ104" s="32">
        <f t="shared" si="76"/>
        <v>10</v>
      </c>
      <c r="BK104" s="32">
        <f t="shared" si="77"/>
        <v>-1</v>
      </c>
    </row>
    <row r="105" spans="6:63" ht="13.5" customHeight="1">
      <c r="F105" s="32" t="str">
        <f t="shared" si="78"/>
        <v>Sweden</v>
      </c>
      <c r="G105" s="32" t="str">
        <f>IF(Sweden!N$4="","",Sweden!N$4)</f>
        <v>Max Lundell</v>
      </c>
      <c r="H105" s="32">
        <f>IF(G105="","",COUNTIF(Sweden!N$5:N$311,"&lt;&gt;"))</f>
        <v>42</v>
      </c>
      <c r="I105" s="32">
        <f>IF(G105="","",SUMPRODUCT(--(Sweden!N$5:N$311&lt;&gt;""),--($P$4:$P$310&gt;0),--($P$4:$P$310&lt;3)))</f>
        <v>1</v>
      </c>
      <c r="K105" s="32" t="str">
        <f>Denmark!A106</f>
        <v>Sanderling</v>
      </c>
      <c r="L105" s="32">
        <f>Denmark!BA106</f>
        <v>0</v>
      </c>
      <c r="M105" s="32">
        <f>Norway!BA106</f>
        <v>0</v>
      </c>
      <c r="N105" s="32">
        <f>Finland!BA106</f>
        <v>1</v>
      </c>
      <c r="O105" s="32">
        <f>Sweden!BA106</f>
        <v>9</v>
      </c>
      <c r="P105" s="32">
        <f t="shared" si="44"/>
        <v>10</v>
      </c>
      <c r="Q105" s="32">
        <f t="shared" si="45"/>
        <v>2</v>
      </c>
      <c r="S105" s="32" t="str">
        <f t="shared" si="46"/>
        <v>Sanderling</v>
      </c>
      <c r="T105" s="32">
        <f t="shared" si="47"/>
        <v>10</v>
      </c>
      <c r="U105" s="32">
        <f t="shared" si="48"/>
        <v>2</v>
      </c>
      <c r="V105" s="32" t="str">
        <f t="shared" si="49"/>
        <v>Finland Sweden</v>
      </c>
      <c r="X105" s="32" t="str">
        <f t="shared" si="50"/>
        <v>Sanderling</v>
      </c>
      <c r="Y105" s="32" t="str">
        <f t="shared" si="51"/>
        <v/>
      </c>
      <c r="Z105" s="32" t="str">
        <f>IF(AND(P105&gt;0,P105&lt;3),TRIM(IF(L105&gt;0,"Denmark: "&amp;IFERROR(LOOKUP(2,1/(Denmark!$C106:$AZ106&lt;&gt;""),Denmark!$C$4:$AZ$4),"")&amp;" ","")&amp;IF(M105&gt;0,"Norway: "&amp;IFERROR(LOOKUP(2,1/(Norway!$C106:$AZ106&lt;&gt;""),Norway!$C$4:$AZ$4),"")&amp;" ","")&amp;IF(N105&gt;0,"Finland: "&amp;IFERROR(LOOKUP(2,1/(Finland!$C106:$AZ106&lt;&gt;""),Finland!$C$4:$AZ$4),"")&amp;" ","")&amp;IF(O105&gt;0,"Sweden: "&amp;IFERROR(LOOKUP(2,1/(Sweden!$C106:$AZ106&lt;&gt;""),Sweden!$C$4:$AZ$4),"")&amp;" ","")),"")</f>
        <v/>
      </c>
      <c r="AA105" s="32">
        <f t="shared" si="52"/>
        <v>10</v>
      </c>
      <c r="AC105" s="32"/>
      <c r="AD105" s="32"/>
      <c r="AE105" s="32"/>
      <c r="AF105" s="32"/>
      <c r="AG105" s="32"/>
      <c r="AH105" s="32"/>
      <c r="AI105" s="32" t="str">
        <f t="shared" si="79"/>
        <v>Sweden</v>
      </c>
      <c r="AJ105" s="32" t="str">
        <f t="shared" si="80"/>
        <v>Max Lundell</v>
      </c>
      <c r="AK105" s="32">
        <f t="shared" si="81"/>
        <v>42</v>
      </c>
      <c r="AL105" s="32">
        <f t="shared" si="82"/>
        <v>1</v>
      </c>
      <c r="AM105" s="32">
        <f t="shared" si="83"/>
        <v>42.000990000000002</v>
      </c>
      <c r="AN105" s="32">
        <f t="shared" si="84"/>
        <v>1.00099</v>
      </c>
      <c r="AO105" s="32" t="str">
        <f t="shared" si="59"/>
        <v>Sanderling</v>
      </c>
      <c r="AP105" s="32">
        <f t="shared" si="60"/>
        <v>10</v>
      </c>
      <c r="AQ105" s="32">
        <f t="shared" si="61"/>
        <v>2</v>
      </c>
      <c r="AR105" s="32" t="str">
        <f t="shared" si="62"/>
        <v>Finland Sweden</v>
      </c>
      <c r="AS105" s="32">
        <f t="shared" si="63"/>
        <v>10.00206</v>
      </c>
      <c r="AT105" s="32"/>
      <c r="AU105" s="32" t="str">
        <f t="shared" si="64"/>
        <v>Sanderling</v>
      </c>
      <c r="AV105" s="32" t="str">
        <f t="shared" si="65"/>
        <v/>
      </c>
      <c r="AW105" s="32" t="str">
        <f t="shared" si="66"/>
        <v/>
      </c>
      <c r="AX105" s="32">
        <f t="shared" si="67"/>
        <v>10</v>
      </c>
      <c r="AY105" s="32">
        <f t="shared" si="68"/>
        <v>-1</v>
      </c>
      <c r="AZ105" s="32"/>
      <c r="BA105" s="32" t="str">
        <f t="shared" si="69"/>
        <v>Sanderling</v>
      </c>
      <c r="BB105" s="32">
        <f t="shared" si="70"/>
        <v>10</v>
      </c>
      <c r="BC105" s="32">
        <f t="shared" si="71"/>
        <v>2</v>
      </c>
      <c r="BD105" s="32" t="str">
        <f t="shared" si="72"/>
        <v>Finland Sweden</v>
      </c>
      <c r="BE105" s="32">
        <f t="shared" si="73"/>
        <v>-1</v>
      </c>
      <c r="BG105" s="32" t="str">
        <f t="shared" si="74"/>
        <v>Sanderling</v>
      </c>
      <c r="BH105" s="32" t="str">
        <f t="shared" si="75"/>
        <v/>
      </c>
      <c r="BI105" s="32" t="str">
        <f>IF(Q105=1,TRIM(IF(L105&gt;0,"Denmark: "&amp;IFERROR(LOOKUP(2,1/(Denmark!$C106:$AZ106&lt;&gt;""),Denmark!$C$4:$AZ$4),"")&amp;" ","")&amp;IF(M105&gt;0,"Norway: "&amp;IFERROR(LOOKUP(2,1/(Norway!$C106:$AZ106&lt;&gt;""),Norway!$C$4:$AZ$4),"")&amp;" ","")&amp;IF(N105&gt;0,"Finland: "&amp;IFERROR(LOOKUP(2,1/(Finland!$C106:$AZ106&lt;&gt;""),Finland!$C$4:$AZ$4),"")&amp;" ","")&amp;IF(O105&gt;0,"Sweden: "&amp;IFERROR(LOOKUP(2,1/(Sweden!$C106:$AZ106&lt;&gt;""),Sweden!$C$4:$AZ$4),"")&amp;" ","")),"")</f>
        <v/>
      </c>
      <c r="BJ105" s="32">
        <f t="shared" si="76"/>
        <v>10</v>
      </c>
      <c r="BK105" s="32">
        <f t="shared" si="77"/>
        <v>-1</v>
      </c>
    </row>
    <row r="106" spans="6:63" ht="13.5" customHeight="1">
      <c r="F106" s="32" t="str">
        <f t="shared" si="78"/>
        <v>Sweden</v>
      </c>
      <c r="G106" s="32" t="str">
        <f>IF(Sweden!O$4="","",Sweden!O$4)</f>
        <v xml:space="preserve">Oscar Gustavsson </v>
      </c>
      <c r="H106" s="32">
        <f>IF(G106="","",COUNTIF(Sweden!O$5:O$311,"&lt;&gt;"))</f>
        <v>64</v>
      </c>
      <c r="I106" s="32">
        <f>IF(G106="","",SUMPRODUCT(--(Sweden!O$5:O$311&lt;&gt;""),--($P$4:$P$310&gt;0),--($P$4:$P$310&lt;3)))</f>
        <v>2</v>
      </c>
      <c r="K106" s="32" t="str">
        <f>Denmark!A107</f>
        <v>Little stint</v>
      </c>
      <c r="L106" s="32">
        <f>Denmark!BA107</f>
        <v>0</v>
      </c>
      <c r="M106" s="32">
        <f>Norway!BA107</f>
        <v>3</v>
      </c>
      <c r="N106" s="32">
        <f>Finland!BA107</f>
        <v>2</v>
      </c>
      <c r="O106" s="32">
        <f>Sweden!BA107</f>
        <v>0</v>
      </c>
      <c r="P106" s="32">
        <f t="shared" si="44"/>
        <v>5</v>
      </c>
      <c r="Q106" s="32">
        <f t="shared" si="45"/>
        <v>2</v>
      </c>
      <c r="S106" s="32" t="str">
        <f t="shared" si="46"/>
        <v>Little stint</v>
      </c>
      <c r="T106" s="32">
        <f t="shared" si="47"/>
        <v>5</v>
      </c>
      <c r="U106" s="32">
        <f t="shared" si="48"/>
        <v>2</v>
      </c>
      <c r="V106" s="32" t="str">
        <f t="shared" si="49"/>
        <v>Norway Finland</v>
      </c>
      <c r="X106" s="32" t="str">
        <f t="shared" si="50"/>
        <v>Little stint</v>
      </c>
      <c r="Y106" s="32" t="str">
        <f t="shared" si="51"/>
        <v/>
      </c>
      <c r="Z106" s="32" t="str">
        <f>IF(AND(P106&gt;0,P106&lt;3),TRIM(IF(L106&gt;0,"Denmark: "&amp;IFERROR(LOOKUP(2,1/(Denmark!$C107:$AZ107&lt;&gt;""),Denmark!$C$4:$AZ$4),"")&amp;" ","")&amp;IF(M106&gt;0,"Norway: "&amp;IFERROR(LOOKUP(2,1/(Norway!$C107:$AZ107&lt;&gt;""),Norway!$C$4:$AZ$4),"")&amp;" ","")&amp;IF(N106&gt;0,"Finland: "&amp;IFERROR(LOOKUP(2,1/(Finland!$C107:$AZ107&lt;&gt;""),Finland!$C$4:$AZ$4),"")&amp;" ","")&amp;IF(O106&gt;0,"Sweden: "&amp;IFERROR(LOOKUP(2,1/(Sweden!$C107:$AZ107&lt;&gt;""),Sweden!$C$4:$AZ$4),"")&amp;" ","")),"")</f>
        <v/>
      </c>
      <c r="AA106" s="32">
        <f t="shared" si="52"/>
        <v>5</v>
      </c>
      <c r="AC106" s="32"/>
      <c r="AD106" s="32"/>
      <c r="AE106" s="32"/>
      <c r="AF106" s="32"/>
      <c r="AG106" s="32"/>
      <c r="AH106" s="32"/>
      <c r="AI106" s="32" t="str">
        <f t="shared" si="79"/>
        <v>Sweden</v>
      </c>
      <c r="AJ106" s="32" t="str">
        <f t="shared" si="80"/>
        <v xml:space="preserve">Oscar Gustavsson </v>
      </c>
      <c r="AK106" s="32">
        <f t="shared" si="81"/>
        <v>64</v>
      </c>
      <c r="AL106" s="32">
        <f t="shared" si="82"/>
        <v>2</v>
      </c>
      <c r="AM106" s="32">
        <f t="shared" si="83"/>
        <v>64.000979999999998</v>
      </c>
      <c r="AN106" s="32">
        <f t="shared" si="84"/>
        <v>2.0009800000000002</v>
      </c>
      <c r="AO106" s="32" t="str">
        <f t="shared" si="59"/>
        <v>Little stint</v>
      </c>
      <c r="AP106" s="32">
        <f t="shared" si="60"/>
        <v>5</v>
      </c>
      <c r="AQ106" s="32">
        <f t="shared" si="61"/>
        <v>2</v>
      </c>
      <c r="AR106" s="32" t="str">
        <f t="shared" si="62"/>
        <v>Norway Finland</v>
      </c>
      <c r="AS106" s="32">
        <f t="shared" si="63"/>
        <v>5.0020499999999997</v>
      </c>
      <c r="AT106" s="32"/>
      <c r="AU106" s="32" t="str">
        <f t="shared" si="64"/>
        <v>Little stint</v>
      </c>
      <c r="AV106" s="32" t="str">
        <f t="shared" si="65"/>
        <v/>
      </c>
      <c r="AW106" s="32" t="str">
        <f t="shared" si="66"/>
        <v/>
      </c>
      <c r="AX106" s="32">
        <f t="shared" si="67"/>
        <v>5</v>
      </c>
      <c r="AY106" s="32">
        <f t="shared" si="68"/>
        <v>-1</v>
      </c>
      <c r="AZ106" s="32"/>
      <c r="BA106" s="32" t="str">
        <f t="shared" si="69"/>
        <v>Little stint</v>
      </c>
      <c r="BB106" s="32">
        <f t="shared" si="70"/>
        <v>5</v>
      </c>
      <c r="BC106" s="32">
        <f t="shared" si="71"/>
        <v>2</v>
      </c>
      <c r="BD106" s="32" t="str">
        <f t="shared" si="72"/>
        <v>Norway Finland</v>
      </c>
      <c r="BE106" s="32">
        <f t="shared" si="73"/>
        <v>-1</v>
      </c>
      <c r="BG106" s="32" t="str">
        <f t="shared" si="74"/>
        <v>Little stint</v>
      </c>
      <c r="BH106" s="32" t="str">
        <f t="shared" si="75"/>
        <v/>
      </c>
      <c r="BI106" s="32" t="str">
        <f>IF(Q106=1,TRIM(IF(L106&gt;0,"Denmark: "&amp;IFERROR(LOOKUP(2,1/(Denmark!$C107:$AZ107&lt;&gt;""),Denmark!$C$4:$AZ$4),"")&amp;" ","")&amp;IF(M106&gt;0,"Norway: "&amp;IFERROR(LOOKUP(2,1/(Norway!$C107:$AZ107&lt;&gt;""),Norway!$C$4:$AZ$4),"")&amp;" ","")&amp;IF(N106&gt;0,"Finland: "&amp;IFERROR(LOOKUP(2,1/(Finland!$C107:$AZ107&lt;&gt;""),Finland!$C$4:$AZ$4),"")&amp;" ","")&amp;IF(O106&gt;0,"Sweden: "&amp;IFERROR(LOOKUP(2,1/(Sweden!$C107:$AZ107&lt;&gt;""),Sweden!$C$4:$AZ$4),"")&amp;" ","")),"")</f>
        <v/>
      </c>
      <c r="BJ106" s="32">
        <f t="shared" si="76"/>
        <v>5</v>
      </c>
      <c r="BK106" s="32">
        <f t="shared" si="77"/>
        <v>-1</v>
      </c>
    </row>
    <row r="107" spans="6:63" ht="13.5" customHeight="1">
      <c r="F107" s="32" t="str">
        <f t="shared" si="78"/>
        <v>Sweden</v>
      </c>
      <c r="G107" s="32" t="str">
        <f>IF(Sweden!P$4="","",Sweden!P$4)</f>
        <v>Kasper Wieck</v>
      </c>
      <c r="H107" s="32">
        <f>IF(G107="","",COUNTIF(Sweden!P$5:P$311,"&lt;&gt;"))</f>
        <v>64</v>
      </c>
      <c r="I107" s="32">
        <f>IF(G107="","",SUMPRODUCT(--(Sweden!P$5:P$311&lt;&gt;""),--($P$4:$P$310&gt;0),--($P$4:$P$310&lt;3)))</f>
        <v>2</v>
      </c>
      <c r="K107" s="32" t="str">
        <f>Denmark!A108</f>
        <v>Temminck's stint</v>
      </c>
      <c r="L107" s="32">
        <f>Denmark!BA108</f>
        <v>0</v>
      </c>
      <c r="M107" s="32">
        <f>Norway!BA108</f>
        <v>0</v>
      </c>
      <c r="N107" s="32">
        <f>Finland!BA108</f>
        <v>0</v>
      </c>
      <c r="O107" s="32">
        <f>Sweden!BA108</f>
        <v>0</v>
      </c>
      <c r="P107" s="32">
        <f t="shared" si="44"/>
        <v>0</v>
      </c>
      <c r="Q107" s="32">
        <f t="shared" si="45"/>
        <v>0</v>
      </c>
      <c r="S107" s="32" t="str">
        <f t="shared" si="46"/>
        <v>Temminck's stint</v>
      </c>
      <c r="T107" s="32">
        <f t="shared" si="47"/>
        <v>0</v>
      </c>
      <c r="U107" s="32">
        <f t="shared" si="48"/>
        <v>0</v>
      </c>
      <c r="V107" s="32" t="str">
        <f t="shared" si="49"/>
        <v/>
      </c>
      <c r="X107" s="32" t="str">
        <f t="shared" si="50"/>
        <v>Temminck's stint</v>
      </c>
      <c r="Y107" s="32" t="str">
        <f t="shared" si="51"/>
        <v/>
      </c>
      <c r="Z107" s="32" t="str">
        <f>IF(AND(P107&gt;0,P107&lt;3),TRIM(IF(L107&gt;0,"Denmark: "&amp;IFERROR(LOOKUP(2,1/(Denmark!$C108:$AZ108&lt;&gt;""),Denmark!$C$4:$AZ$4),"")&amp;" ","")&amp;IF(M107&gt;0,"Norway: "&amp;IFERROR(LOOKUP(2,1/(Norway!$C108:$AZ108&lt;&gt;""),Norway!$C$4:$AZ$4),"")&amp;" ","")&amp;IF(N107&gt;0,"Finland: "&amp;IFERROR(LOOKUP(2,1/(Finland!$C108:$AZ108&lt;&gt;""),Finland!$C$4:$AZ$4),"")&amp;" ","")&amp;IF(O107&gt;0,"Sweden: "&amp;IFERROR(LOOKUP(2,1/(Sweden!$C108:$AZ108&lt;&gt;""),Sweden!$C$4:$AZ$4),"")&amp;" ","")),"")</f>
        <v/>
      </c>
      <c r="AA107" s="32">
        <f t="shared" si="52"/>
        <v>0</v>
      </c>
      <c r="AC107" s="32"/>
      <c r="AD107" s="32"/>
      <c r="AE107" s="32"/>
      <c r="AF107" s="32"/>
      <c r="AG107" s="32"/>
      <c r="AH107" s="32"/>
      <c r="AI107" s="32" t="str">
        <f t="shared" si="79"/>
        <v>Sweden</v>
      </c>
      <c r="AJ107" s="32" t="str">
        <f t="shared" si="80"/>
        <v>Kasper Wieck</v>
      </c>
      <c r="AK107" s="32">
        <f t="shared" si="81"/>
        <v>64</v>
      </c>
      <c r="AL107" s="32">
        <f t="shared" si="82"/>
        <v>2</v>
      </c>
      <c r="AM107" s="32">
        <f t="shared" si="83"/>
        <v>64.000969999999995</v>
      </c>
      <c r="AN107" s="32">
        <f t="shared" si="84"/>
        <v>2.0009700000000001</v>
      </c>
      <c r="AO107" s="32" t="str">
        <f t="shared" si="59"/>
        <v>Temminck's stint</v>
      </c>
      <c r="AP107" s="32">
        <f t="shared" si="60"/>
        <v>0</v>
      </c>
      <c r="AQ107" s="32">
        <f t="shared" si="61"/>
        <v>0</v>
      </c>
      <c r="AR107" s="32" t="str">
        <f t="shared" si="62"/>
        <v/>
      </c>
      <c r="AS107" s="32">
        <f t="shared" si="63"/>
        <v>2.0400000000000001E-3</v>
      </c>
      <c r="AT107" s="32"/>
      <c r="AU107" s="32" t="str">
        <f t="shared" si="64"/>
        <v>Temminck's stint</v>
      </c>
      <c r="AV107" s="32" t="str">
        <f t="shared" si="65"/>
        <v/>
      </c>
      <c r="AW107" s="32" t="str">
        <f t="shared" si="66"/>
        <v/>
      </c>
      <c r="AX107" s="32">
        <f t="shared" si="67"/>
        <v>0</v>
      </c>
      <c r="AY107" s="32">
        <f t="shared" si="68"/>
        <v>-1</v>
      </c>
      <c r="AZ107" s="32"/>
      <c r="BA107" s="32" t="str">
        <f t="shared" si="69"/>
        <v>Temminck's stint</v>
      </c>
      <c r="BB107" s="32">
        <f t="shared" si="70"/>
        <v>0</v>
      </c>
      <c r="BC107" s="32">
        <f t="shared" si="71"/>
        <v>0</v>
      </c>
      <c r="BD107" s="32" t="str">
        <f t="shared" si="72"/>
        <v/>
      </c>
      <c r="BE107" s="32">
        <f t="shared" si="73"/>
        <v>-1</v>
      </c>
      <c r="BG107" s="32" t="str">
        <f t="shared" si="74"/>
        <v>Temminck's stint</v>
      </c>
      <c r="BH107" s="32" t="str">
        <f t="shared" si="75"/>
        <v/>
      </c>
      <c r="BI107" s="32" t="str">
        <f>IF(Q107=1,TRIM(IF(L107&gt;0,"Denmark: "&amp;IFERROR(LOOKUP(2,1/(Denmark!$C108:$AZ108&lt;&gt;""),Denmark!$C$4:$AZ$4),"")&amp;" ","")&amp;IF(M107&gt;0,"Norway: "&amp;IFERROR(LOOKUP(2,1/(Norway!$C108:$AZ108&lt;&gt;""),Norway!$C$4:$AZ$4),"")&amp;" ","")&amp;IF(N107&gt;0,"Finland: "&amp;IFERROR(LOOKUP(2,1/(Finland!$C108:$AZ108&lt;&gt;""),Finland!$C$4:$AZ$4),"")&amp;" ","")&amp;IF(O107&gt;0,"Sweden: "&amp;IFERROR(LOOKUP(2,1/(Sweden!$C108:$AZ108&lt;&gt;""),Sweden!$C$4:$AZ$4),"")&amp;" ","")),"")</f>
        <v/>
      </c>
      <c r="BJ107" s="32">
        <f t="shared" si="76"/>
        <v>0</v>
      </c>
      <c r="BK107" s="32">
        <f t="shared" si="77"/>
        <v>-1</v>
      </c>
    </row>
    <row r="108" spans="6:63" ht="13.5" customHeight="1">
      <c r="F108" s="32" t="str">
        <f t="shared" si="78"/>
        <v>Sweden</v>
      </c>
      <c r="G108" s="32" t="str">
        <f>IF(Sweden!Q$4="","",Sweden!Q$4)</f>
        <v>Mathilda Lindberg</v>
      </c>
      <c r="H108" s="32">
        <f>IF(G108="","",COUNTIF(Sweden!Q$5:Q$311,"&lt;&gt;"))</f>
        <v>51</v>
      </c>
      <c r="I108" s="32">
        <f>IF(G108="","",SUMPRODUCT(--(Sweden!Q$5:Q$311&lt;&gt;""),--($P$4:$P$310&gt;0),--($P$4:$P$310&lt;3)))</f>
        <v>0</v>
      </c>
      <c r="K108" s="32" t="str">
        <f>Denmark!A109</f>
        <v>Pectoral sandpiper</v>
      </c>
      <c r="L108" s="32">
        <f>Denmark!BA109</f>
        <v>0</v>
      </c>
      <c r="M108" s="32">
        <f>Norway!BA109</f>
        <v>0</v>
      </c>
      <c r="N108" s="32">
        <f>Finland!BA109</f>
        <v>0</v>
      </c>
      <c r="O108" s="32">
        <f>Sweden!BA109</f>
        <v>0</v>
      </c>
      <c r="P108" s="32">
        <f t="shared" si="44"/>
        <v>0</v>
      </c>
      <c r="Q108" s="32">
        <f t="shared" si="45"/>
        <v>0</v>
      </c>
      <c r="S108" s="32" t="str">
        <f t="shared" si="46"/>
        <v>Pectoral sandpiper</v>
      </c>
      <c r="T108" s="32">
        <f t="shared" si="47"/>
        <v>0</v>
      </c>
      <c r="U108" s="32">
        <f t="shared" si="48"/>
        <v>0</v>
      </c>
      <c r="V108" s="32" t="str">
        <f t="shared" si="49"/>
        <v/>
      </c>
      <c r="X108" s="32" t="str">
        <f t="shared" si="50"/>
        <v>Pectoral sandpiper</v>
      </c>
      <c r="Y108" s="32" t="str">
        <f t="shared" si="51"/>
        <v/>
      </c>
      <c r="Z108" s="32" t="str">
        <f>IF(AND(P108&gt;0,P108&lt;3),TRIM(IF(L108&gt;0,"Denmark: "&amp;IFERROR(LOOKUP(2,1/(Denmark!$C109:$AZ109&lt;&gt;""),Denmark!$C$4:$AZ$4),"")&amp;" ","")&amp;IF(M108&gt;0,"Norway: "&amp;IFERROR(LOOKUP(2,1/(Norway!$C109:$AZ109&lt;&gt;""),Norway!$C$4:$AZ$4),"")&amp;" ","")&amp;IF(N108&gt;0,"Finland: "&amp;IFERROR(LOOKUP(2,1/(Finland!$C109:$AZ109&lt;&gt;""),Finland!$C$4:$AZ$4),"")&amp;" ","")&amp;IF(O108&gt;0,"Sweden: "&amp;IFERROR(LOOKUP(2,1/(Sweden!$C109:$AZ109&lt;&gt;""),Sweden!$C$4:$AZ$4),"")&amp;" ","")),"")</f>
        <v/>
      </c>
      <c r="AA108" s="32">
        <f t="shared" si="52"/>
        <v>0</v>
      </c>
      <c r="AC108" s="32"/>
      <c r="AD108" s="32"/>
      <c r="AE108" s="32"/>
      <c r="AF108" s="32"/>
      <c r="AG108" s="32"/>
      <c r="AH108" s="32"/>
      <c r="AI108" s="32" t="str">
        <f t="shared" si="79"/>
        <v>Sweden</v>
      </c>
      <c r="AJ108" s="32" t="str">
        <f t="shared" si="80"/>
        <v>Mathilda Lindberg</v>
      </c>
      <c r="AK108" s="32">
        <f t="shared" si="81"/>
        <v>51</v>
      </c>
      <c r="AL108" s="32">
        <f t="shared" si="82"/>
        <v>0</v>
      </c>
      <c r="AM108" s="32">
        <f t="shared" si="83"/>
        <v>51.000959999999999</v>
      </c>
      <c r="AN108" s="32">
        <f t="shared" si="84"/>
        <v>9.6000000000000002E-4</v>
      </c>
      <c r="AO108" s="32" t="str">
        <f t="shared" si="59"/>
        <v>Pectoral sandpiper</v>
      </c>
      <c r="AP108" s="32">
        <f t="shared" si="60"/>
        <v>0</v>
      </c>
      <c r="AQ108" s="32">
        <f t="shared" si="61"/>
        <v>0</v>
      </c>
      <c r="AR108" s="32" t="str">
        <f t="shared" si="62"/>
        <v/>
      </c>
      <c r="AS108" s="32">
        <f t="shared" si="63"/>
        <v>2.0300000000000001E-3</v>
      </c>
      <c r="AT108" s="32"/>
      <c r="AU108" s="32" t="str">
        <f t="shared" si="64"/>
        <v>Pectoral sandpiper</v>
      </c>
      <c r="AV108" s="32" t="str">
        <f t="shared" si="65"/>
        <v/>
      </c>
      <c r="AW108" s="32" t="str">
        <f t="shared" si="66"/>
        <v/>
      </c>
      <c r="AX108" s="32">
        <f t="shared" si="67"/>
        <v>0</v>
      </c>
      <c r="AY108" s="32">
        <f t="shared" si="68"/>
        <v>-1</v>
      </c>
      <c r="AZ108" s="32"/>
      <c r="BA108" s="32" t="str">
        <f t="shared" si="69"/>
        <v>Pectoral sandpiper</v>
      </c>
      <c r="BB108" s="32">
        <f t="shared" si="70"/>
        <v>0</v>
      </c>
      <c r="BC108" s="32">
        <f t="shared" si="71"/>
        <v>0</v>
      </c>
      <c r="BD108" s="32" t="str">
        <f t="shared" si="72"/>
        <v/>
      </c>
      <c r="BE108" s="32">
        <f t="shared" si="73"/>
        <v>-1</v>
      </c>
      <c r="BG108" s="32" t="str">
        <f t="shared" si="74"/>
        <v>Pectoral sandpiper</v>
      </c>
      <c r="BH108" s="32" t="str">
        <f t="shared" si="75"/>
        <v/>
      </c>
      <c r="BI108" s="32" t="str">
        <f>IF(Q108=1,TRIM(IF(L108&gt;0,"Denmark: "&amp;IFERROR(LOOKUP(2,1/(Denmark!$C109:$AZ109&lt;&gt;""),Denmark!$C$4:$AZ$4),"")&amp;" ","")&amp;IF(M108&gt;0,"Norway: "&amp;IFERROR(LOOKUP(2,1/(Norway!$C109:$AZ109&lt;&gt;""),Norway!$C$4:$AZ$4),"")&amp;" ","")&amp;IF(N108&gt;0,"Finland: "&amp;IFERROR(LOOKUP(2,1/(Finland!$C109:$AZ109&lt;&gt;""),Finland!$C$4:$AZ$4),"")&amp;" ","")&amp;IF(O108&gt;0,"Sweden: "&amp;IFERROR(LOOKUP(2,1/(Sweden!$C109:$AZ109&lt;&gt;""),Sweden!$C$4:$AZ$4),"")&amp;" ","")),"")</f>
        <v/>
      </c>
      <c r="BJ108" s="32">
        <f t="shared" si="76"/>
        <v>0</v>
      </c>
      <c r="BK108" s="32">
        <f t="shared" si="77"/>
        <v>-1</v>
      </c>
    </row>
    <row r="109" spans="6:63" ht="13.5" customHeight="1">
      <c r="F109" s="32" t="str">
        <f t="shared" si="78"/>
        <v>Sweden</v>
      </c>
      <c r="G109" s="32" t="str">
        <f>IF(Sweden!R$4="","",Sweden!R$4)</f>
        <v>Love &amp; Saga Wallin</v>
      </c>
      <c r="H109" s="32">
        <f>IF(G109="","",COUNTIF(Sweden!R$5:R$311,"&lt;&gt;"))</f>
        <v>10</v>
      </c>
      <c r="I109" s="32">
        <f>IF(G109="","",SUMPRODUCT(--(Sweden!R$5:R$311&lt;&gt;""),--($P$4:$P$310&gt;0),--($P$4:$P$310&lt;3)))</f>
        <v>0</v>
      </c>
      <c r="K109" s="32" t="str">
        <f>Denmark!A110</f>
        <v>Curlew sandpiper</v>
      </c>
      <c r="L109" s="32">
        <f>Denmark!BA110</f>
        <v>0</v>
      </c>
      <c r="M109" s="32">
        <f>Norway!BA110</f>
        <v>1</v>
      </c>
      <c r="N109" s="32">
        <f>Finland!BA110</f>
        <v>0</v>
      </c>
      <c r="O109" s="32">
        <f>Sweden!BA110</f>
        <v>6</v>
      </c>
      <c r="P109" s="32">
        <f t="shared" si="44"/>
        <v>7</v>
      </c>
      <c r="Q109" s="32">
        <f t="shared" si="45"/>
        <v>2</v>
      </c>
      <c r="S109" s="32" t="str">
        <f t="shared" si="46"/>
        <v>Curlew sandpiper</v>
      </c>
      <c r="T109" s="32">
        <f t="shared" si="47"/>
        <v>7</v>
      </c>
      <c r="U109" s="32">
        <f t="shared" si="48"/>
        <v>2</v>
      </c>
      <c r="V109" s="32" t="str">
        <f t="shared" si="49"/>
        <v>Norway Sweden</v>
      </c>
      <c r="X109" s="32" t="str">
        <f t="shared" si="50"/>
        <v>Curlew sandpiper</v>
      </c>
      <c r="Y109" s="32" t="str">
        <f t="shared" si="51"/>
        <v/>
      </c>
      <c r="Z109" s="32" t="str">
        <f>IF(AND(P109&gt;0,P109&lt;3),TRIM(IF(L109&gt;0,"Denmark: "&amp;IFERROR(LOOKUP(2,1/(Denmark!$C110:$AZ110&lt;&gt;""),Denmark!$C$4:$AZ$4),"")&amp;" ","")&amp;IF(M109&gt;0,"Norway: "&amp;IFERROR(LOOKUP(2,1/(Norway!$C110:$AZ110&lt;&gt;""),Norway!$C$4:$AZ$4),"")&amp;" ","")&amp;IF(N109&gt;0,"Finland: "&amp;IFERROR(LOOKUP(2,1/(Finland!$C110:$AZ110&lt;&gt;""),Finland!$C$4:$AZ$4),"")&amp;" ","")&amp;IF(O109&gt;0,"Sweden: "&amp;IFERROR(LOOKUP(2,1/(Sweden!$C110:$AZ110&lt;&gt;""),Sweden!$C$4:$AZ$4),"")&amp;" ","")),"")</f>
        <v/>
      </c>
      <c r="AA109" s="32">
        <f t="shared" si="52"/>
        <v>7</v>
      </c>
      <c r="AC109" s="32"/>
      <c r="AD109" s="32"/>
      <c r="AE109" s="32"/>
      <c r="AF109" s="32"/>
      <c r="AG109" s="32"/>
      <c r="AH109" s="32"/>
      <c r="AI109" s="32" t="str">
        <f t="shared" si="79"/>
        <v>Sweden</v>
      </c>
      <c r="AJ109" s="32" t="str">
        <f t="shared" si="80"/>
        <v>Love &amp; Saga Wallin</v>
      </c>
      <c r="AK109" s="32">
        <f t="shared" si="81"/>
        <v>10</v>
      </c>
      <c r="AL109" s="32">
        <f t="shared" si="82"/>
        <v>0</v>
      </c>
      <c r="AM109" s="32">
        <f t="shared" si="83"/>
        <v>10.00095</v>
      </c>
      <c r="AN109" s="32">
        <f t="shared" si="84"/>
        <v>9.5E-4</v>
      </c>
      <c r="AO109" s="32" t="str">
        <f t="shared" si="59"/>
        <v>Curlew sandpiper</v>
      </c>
      <c r="AP109" s="32">
        <f t="shared" si="60"/>
        <v>7</v>
      </c>
      <c r="AQ109" s="32">
        <f t="shared" si="61"/>
        <v>2</v>
      </c>
      <c r="AR109" s="32" t="str">
        <f t="shared" si="62"/>
        <v>Norway Sweden</v>
      </c>
      <c r="AS109" s="32">
        <f t="shared" si="63"/>
        <v>7.0020199999999999</v>
      </c>
      <c r="AT109" s="32"/>
      <c r="AU109" s="32" t="str">
        <f t="shared" si="64"/>
        <v>Curlew sandpiper</v>
      </c>
      <c r="AV109" s="32" t="str">
        <f t="shared" si="65"/>
        <v/>
      </c>
      <c r="AW109" s="32" t="str">
        <f t="shared" si="66"/>
        <v/>
      </c>
      <c r="AX109" s="32">
        <f t="shared" si="67"/>
        <v>7</v>
      </c>
      <c r="AY109" s="32">
        <f t="shared" si="68"/>
        <v>-1</v>
      </c>
      <c r="AZ109" s="32"/>
      <c r="BA109" s="32" t="str">
        <f t="shared" si="69"/>
        <v>Curlew sandpiper</v>
      </c>
      <c r="BB109" s="32">
        <f t="shared" si="70"/>
        <v>7</v>
      </c>
      <c r="BC109" s="32">
        <f t="shared" si="71"/>
        <v>2</v>
      </c>
      <c r="BD109" s="32" t="str">
        <f t="shared" si="72"/>
        <v>Norway Sweden</v>
      </c>
      <c r="BE109" s="32">
        <f t="shared" si="73"/>
        <v>-1</v>
      </c>
      <c r="BG109" s="32" t="str">
        <f t="shared" si="74"/>
        <v>Curlew sandpiper</v>
      </c>
      <c r="BH109" s="32" t="str">
        <f t="shared" si="75"/>
        <v/>
      </c>
      <c r="BI109" s="32" t="str">
        <f>IF(Q109=1,TRIM(IF(L109&gt;0,"Denmark: "&amp;IFERROR(LOOKUP(2,1/(Denmark!$C110:$AZ110&lt;&gt;""),Denmark!$C$4:$AZ$4),"")&amp;" ","")&amp;IF(M109&gt;0,"Norway: "&amp;IFERROR(LOOKUP(2,1/(Norway!$C110:$AZ110&lt;&gt;""),Norway!$C$4:$AZ$4),"")&amp;" ","")&amp;IF(N109&gt;0,"Finland: "&amp;IFERROR(LOOKUP(2,1/(Finland!$C110:$AZ110&lt;&gt;""),Finland!$C$4:$AZ$4),"")&amp;" ","")&amp;IF(O109&gt;0,"Sweden: "&amp;IFERROR(LOOKUP(2,1/(Sweden!$C110:$AZ110&lt;&gt;""),Sweden!$C$4:$AZ$4),"")&amp;" ","")),"")</f>
        <v/>
      </c>
      <c r="BJ109" s="32">
        <f t="shared" si="76"/>
        <v>7</v>
      </c>
      <c r="BK109" s="32">
        <f t="shared" si="77"/>
        <v>-1</v>
      </c>
    </row>
    <row r="110" spans="6:63" ht="13.5" customHeight="1">
      <c r="F110" s="32" t="str">
        <f t="shared" si="78"/>
        <v>Sweden</v>
      </c>
      <c r="G110" s="32" t="str">
        <f>IF(Sweden!S$4="","",Sweden!S$4)</f>
        <v>Vilgot Sagerfors</v>
      </c>
      <c r="H110" s="32">
        <f>IF(G110="","",COUNTIF(Sweden!S$5:S$311,"&lt;&gt;"))</f>
        <v>76</v>
      </c>
      <c r="I110" s="32">
        <f>IF(G110="","",SUMPRODUCT(--(Sweden!S$5:S$311&lt;&gt;""),--($P$4:$P$310&gt;0),--($P$4:$P$310&lt;3)))</f>
        <v>1</v>
      </c>
      <c r="K110" s="32" t="str">
        <f>Denmark!A111</f>
        <v>Purple sandpiper</v>
      </c>
      <c r="L110" s="32">
        <f>Denmark!BA111</f>
        <v>0</v>
      </c>
      <c r="M110" s="32">
        <f>Norway!BA111</f>
        <v>1</v>
      </c>
      <c r="N110" s="32">
        <f>Finland!BA111</f>
        <v>1</v>
      </c>
      <c r="O110" s="32">
        <f>Sweden!BA111</f>
        <v>0</v>
      </c>
      <c r="P110" s="32">
        <f t="shared" si="44"/>
        <v>2</v>
      </c>
      <c r="Q110" s="32">
        <f t="shared" si="45"/>
        <v>2</v>
      </c>
      <c r="S110" s="32" t="str">
        <f t="shared" si="46"/>
        <v>Purple sandpiper</v>
      </c>
      <c r="T110" s="32">
        <f t="shared" si="47"/>
        <v>2</v>
      </c>
      <c r="U110" s="32">
        <f t="shared" si="48"/>
        <v>2</v>
      </c>
      <c r="V110" s="32" t="str">
        <f t="shared" si="49"/>
        <v>Norway Finland</v>
      </c>
      <c r="X110" s="32" t="str">
        <f t="shared" si="50"/>
        <v>Purple sandpiper</v>
      </c>
      <c r="Y110" s="32" t="str">
        <f t="shared" si="51"/>
        <v>Norway Finland</v>
      </c>
      <c r="Z110" s="32" t="str">
        <f>IF(AND(P110&gt;0,P110&lt;3),TRIM(IF(L110&gt;0,"Denmark: "&amp;IFERROR(LOOKUP(2,1/(Denmark!$C111:$AZ111&lt;&gt;""),Denmark!$C$4:$AZ$4),"")&amp;" ","")&amp;IF(M110&gt;0,"Norway: "&amp;IFERROR(LOOKUP(2,1/(Norway!$C111:$AZ111&lt;&gt;""),Norway!$C$4:$AZ$4),"")&amp;" ","")&amp;IF(N110&gt;0,"Finland: "&amp;IFERROR(LOOKUP(2,1/(Finland!$C111:$AZ111&lt;&gt;""),Finland!$C$4:$AZ$4),"")&amp;" ","")&amp;IF(O110&gt;0,"Sweden: "&amp;IFERROR(LOOKUP(2,1/(Sweden!$C111:$AZ111&lt;&gt;""),Sweden!$C$4:$AZ$4),"")&amp;" ","")),"")</f>
        <v>Norway: Aleksanteri Mikkola Finland: Mikael Särkelä</v>
      </c>
      <c r="AA110" s="32">
        <f t="shared" si="52"/>
        <v>2</v>
      </c>
      <c r="AC110" s="32"/>
      <c r="AD110" s="32"/>
      <c r="AE110" s="32"/>
      <c r="AF110" s="32"/>
      <c r="AG110" s="32"/>
      <c r="AH110" s="32"/>
      <c r="AI110" s="32" t="str">
        <f t="shared" si="79"/>
        <v>Sweden</v>
      </c>
      <c r="AJ110" s="32" t="str">
        <f t="shared" si="80"/>
        <v>Vilgot Sagerfors</v>
      </c>
      <c r="AK110" s="32">
        <f t="shared" si="81"/>
        <v>76</v>
      </c>
      <c r="AL110" s="32">
        <f t="shared" si="82"/>
        <v>1</v>
      </c>
      <c r="AM110" s="32">
        <f t="shared" si="83"/>
        <v>76.00094</v>
      </c>
      <c r="AN110" s="32">
        <f t="shared" si="84"/>
        <v>1.0009399999999999</v>
      </c>
      <c r="AO110" s="32" t="str">
        <f t="shared" si="59"/>
        <v>Purple sandpiper</v>
      </c>
      <c r="AP110" s="32">
        <f t="shared" si="60"/>
        <v>2</v>
      </c>
      <c r="AQ110" s="32">
        <f t="shared" si="61"/>
        <v>2</v>
      </c>
      <c r="AR110" s="32" t="str">
        <f t="shared" si="62"/>
        <v>Norway Finland</v>
      </c>
      <c r="AS110" s="32">
        <f t="shared" si="63"/>
        <v>2.0020099999999998</v>
      </c>
      <c r="AT110" s="32"/>
      <c r="AU110" s="32" t="str">
        <f t="shared" si="64"/>
        <v>Purple sandpiper</v>
      </c>
      <c r="AV110" s="32" t="str">
        <f t="shared" si="65"/>
        <v>Norway Finland</v>
      </c>
      <c r="AW110" s="32" t="str">
        <f t="shared" si="66"/>
        <v>Norway: Aleksanteri Mikkola Finland: Mikael Särkelä</v>
      </c>
      <c r="AX110" s="32">
        <f t="shared" si="67"/>
        <v>2</v>
      </c>
      <c r="AY110" s="32">
        <f t="shared" si="68"/>
        <v>1000.201</v>
      </c>
      <c r="AZ110" s="32"/>
      <c r="BA110" s="32" t="str">
        <f t="shared" si="69"/>
        <v>Purple sandpiper</v>
      </c>
      <c r="BB110" s="32">
        <f t="shared" si="70"/>
        <v>2</v>
      </c>
      <c r="BC110" s="32">
        <f t="shared" si="71"/>
        <v>2</v>
      </c>
      <c r="BD110" s="32" t="str">
        <f t="shared" si="72"/>
        <v>Norway Finland</v>
      </c>
      <c r="BE110" s="32">
        <f t="shared" si="73"/>
        <v>-1</v>
      </c>
      <c r="BG110" s="32" t="str">
        <f t="shared" si="74"/>
        <v>Purple sandpiper</v>
      </c>
      <c r="BH110" s="32" t="str">
        <f t="shared" si="75"/>
        <v/>
      </c>
      <c r="BI110" s="32" t="str">
        <f>IF(Q110=1,TRIM(IF(L110&gt;0,"Denmark: "&amp;IFERROR(LOOKUP(2,1/(Denmark!$C111:$AZ111&lt;&gt;""),Denmark!$C$4:$AZ$4),"")&amp;" ","")&amp;IF(M110&gt;0,"Norway: "&amp;IFERROR(LOOKUP(2,1/(Norway!$C111:$AZ111&lt;&gt;""),Norway!$C$4:$AZ$4),"")&amp;" ","")&amp;IF(N110&gt;0,"Finland: "&amp;IFERROR(LOOKUP(2,1/(Finland!$C111:$AZ111&lt;&gt;""),Finland!$C$4:$AZ$4),"")&amp;" ","")&amp;IF(O110&gt;0,"Sweden: "&amp;IFERROR(LOOKUP(2,1/(Sweden!$C111:$AZ111&lt;&gt;""),Sweden!$C$4:$AZ$4),"")&amp;" ","")),"")</f>
        <v/>
      </c>
      <c r="BJ110" s="32">
        <f t="shared" si="76"/>
        <v>2</v>
      </c>
      <c r="BK110" s="32">
        <f t="shared" si="77"/>
        <v>-1</v>
      </c>
    </row>
    <row r="111" spans="6:63" ht="13.5" customHeight="1">
      <c r="F111" s="32" t="str">
        <f t="shared" si="78"/>
        <v>Sweden</v>
      </c>
      <c r="G111" s="32" t="str">
        <f>IF(Sweden!T$4="","",Sweden!T$4)</f>
        <v>Oskar Karsikko</v>
      </c>
      <c r="H111" s="32">
        <f>IF(G111="","",COUNTIF(Sweden!T$5:T$311,"&lt;&gt;"))</f>
        <v>7</v>
      </c>
      <c r="I111" s="32">
        <f>IF(G111="","",SUMPRODUCT(--(Sweden!T$5:T$311&lt;&gt;""),--($P$4:$P$310&gt;0),--($P$4:$P$310&lt;3)))</f>
        <v>2</v>
      </c>
      <c r="K111" s="32" t="str">
        <f>Denmark!A112</f>
        <v>Dunlin</v>
      </c>
      <c r="L111" s="32">
        <f>Denmark!BA112</f>
        <v>0</v>
      </c>
      <c r="M111" s="32">
        <f>Norway!BA112</f>
        <v>4</v>
      </c>
      <c r="N111" s="32">
        <f>Finland!BA112</f>
        <v>9</v>
      </c>
      <c r="O111" s="32">
        <f>Sweden!BA112</f>
        <v>14</v>
      </c>
      <c r="P111" s="32">
        <f t="shared" si="44"/>
        <v>27</v>
      </c>
      <c r="Q111" s="32">
        <f t="shared" si="45"/>
        <v>3</v>
      </c>
      <c r="S111" s="32" t="str">
        <f t="shared" si="46"/>
        <v>Dunlin</v>
      </c>
      <c r="T111" s="32">
        <f t="shared" si="47"/>
        <v>27</v>
      </c>
      <c r="U111" s="32">
        <f t="shared" si="48"/>
        <v>3</v>
      </c>
      <c r="V111" s="32" t="str">
        <f t="shared" si="49"/>
        <v>Norway Finland Sweden</v>
      </c>
      <c r="X111" s="32" t="str">
        <f t="shared" si="50"/>
        <v>Dunlin</v>
      </c>
      <c r="Y111" s="32" t="str">
        <f t="shared" si="51"/>
        <v/>
      </c>
      <c r="Z111" s="32" t="str">
        <f>IF(AND(P111&gt;0,P111&lt;3),TRIM(IF(L111&gt;0,"Denmark: "&amp;IFERROR(LOOKUP(2,1/(Denmark!$C112:$AZ112&lt;&gt;""),Denmark!$C$4:$AZ$4),"")&amp;" ","")&amp;IF(M111&gt;0,"Norway: "&amp;IFERROR(LOOKUP(2,1/(Norway!$C112:$AZ112&lt;&gt;""),Norway!$C$4:$AZ$4),"")&amp;" ","")&amp;IF(N111&gt;0,"Finland: "&amp;IFERROR(LOOKUP(2,1/(Finland!$C112:$AZ112&lt;&gt;""),Finland!$C$4:$AZ$4),"")&amp;" ","")&amp;IF(O111&gt;0,"Sweden: "&amp;IFERROR(LOOKUP(2,1/(Sweden!$C112:$AZ112&lt;&gt;""),Sweden!$C$4:$AZ$4),"")&amp;" ","")),"")</f>
        <v/>
      </c>
      <c r="AA111" s="32">
        <f t="shared" si="52"/>
        <v>27</v>
      </c>
      <c r="AC111" s="32"/>
      <c r="AD111" s="32"/>
      <c r="AE111" s="32"/>
      <c r="AF111" s="32"/>
      <c r="AG111" s="32"/>
      <c r="AH111" s="32"/>
      <c r="AI111" s="32" t="str">
        <f t="shared" si="79"/>
        <v>Sweden</v>
      </c>
      <c r="AJ111" s="32" t="str">
        <f t="shared" si="80"/>
        <v>Oskar Karsikko</v>
      </c>
      <c r="AK111" s="32">
        <f t="shared" si="81"/>
        <v>7</v>
      </c>
      <c r="AL111" s="32">
        <f t="shared" si="82"/>
        <v>2</v>
      </c>
      <c r="AM111" s="32">
        <f t="shared" si="83"/>
        <v>7.0009300000000003</v>
      </c>
      <c r="AN111" s="32">
        <f t="shared" si="84"/>
        <v>2.0009299999999999</v>
      </c>
      <c r="AO111" s="32" t="str">
        <f t="shared" si="59"/>
        <v>Dunlin</v>
      </c>
      <c r="AP111" s="32">
        <f t="shared" si="60"/>
        <v>27</v>
      </c>
      <c r="AQ111" s="32">
        <f t="shared" si="61"/>
        <v>3</v>
      </c>
      <c r="AR111" s="32" t="str">
        <f t="shared" si="62"/>
        <v>Norway Finland Sweden</v>
      </c>
      <c r="AS111" s="32">
        <f t="shared" si="63"/>
        <v>27.001999999999999</v>
      </c>
      <c r="AT111" s="32"/>
      <c r="AU111" s="32" t="str">
        <f t="shared" si="64"/>
        <v>Dunlin</v>
      </c>
      <c r="AV111" s="32" t="str">
        <f t="shared" si="65"/>
        <v/>
      </c>
      <c r="AW111" s="32" t="str">
        <f t="shared" si="66"/>
        <v/>
      </c>
      <c r="AX111" s="32">
        <f t="shared" si="67"/>
        <v>27</v>
      </c>
      <c r="AY111" s="32">
        <f t="shared" si="68"/>
        <v>-1</v>
      </c>
      <c r="AZ111" s="32"/>
      <c r="BA111" s="32" t="str">
        <f t="shared" si="69"/>
        <v>Dunlin</v>
      </c>
      <c r="BB111" s="32">
        <f t="shared" si="70"/>
        <v>27</v>
      </c>
      <c r="BC111" s="32">
        <f t="shared" si="71"/>
        <v>3</v>
      </c>
      <c r="BD111" s="32" t="str">
        <f t="shared" si="72"/>
        <v>Norway Finland Sweden</v>
      </c>
      <c r="BE111" s="32">
        <f t="shared" si="73"/>
        <v>-1</v>
      </c>
      <c r="BG111" s="32" t="str">
        <f t="shared" si="74"/>
        <v>Dunlin</v>
      </c>
      <c r="BH111" s="32" t="str">
        <f t="shared" si="75"/>
        <v/>
      </c>
      <c r="BI111" s="32" t="str">
        <f>IF(Q111=1,TRIM(IF(L111&gt;0,"Denmark: "&amp;IFERROR(LOOKUP(2,1/(Denmark!$C112:$AZ112&lt;&gt;""),Denmark!$C$4:$AZ$4),"")&amp;" ","")&amp;IF(M111&gt;0,"Norway: "&amp;IFERROR(LOOKUP(2,1/(Norway!$C112:$AZ112&lt;&gt;""),Norway!$C$4:$AZ$4),"")&amp;" ","")&amp;IF(N111&gt;0,"Finland: "&amp;IFERROR(LOOKUP(2,1/(Finland!$C112:$AZ112&lt;&gt;""),Finland!$C$4:$AZ$4),"")&amp;" ","")&amp;IF(O111&gt;0,"Sweden: "&amp;IFERROR(LOOKUP(2,1/(Sweden!$C112:$AZ112&lt;&gt;""),Sweden!$C$4:$AZ$4),"")&amp;" ","")),"")</f>
        <v/>
      </c>
      <c r="BJ111" s="32">
        <f t="shared" si="76"/>
        <v>27</v>
      </c>
      <c r="BK111" s="32">
        <f t="shared" si="77"/>
        <v>-1</v>
      </c>
    </row>
    <row r="112" spans="6:63" ht="13.5" customHeight="1">
      <c r="F112" s="32" t="str">
        <f t="shared" si="78"/>
        <v>Sweden</v>
      </c>
      <c r="G112" s="32" t="str">
        <f>IF(Sweden!U$4="","",Sweden!U$4)</f>
        <v>Joel Eng</v>
      </c>
      <c r="H112" s="32">
        <f>IF(G112="","",COUNTIF(Sweden!U$5:U$311,"&lt;&gt;"))</f>
        <v>44</v>
      </c>
      <c r="I112" s="32">
        <f>IF(G112="","",SUMPRODUCT(--(Sweden!U$5:U$311&lt;&gt;""),--($P$4:$P$310&gt;0),--($P$4:$P$310&lt;3)))</f>
        <v>0</v>
      </c>
      <c r="K112" s="32" t="str">
        <f>Denmark!A113</f>
        <v>Broad-billed sandpiper</v>
      </c>
      <c r="L112" s="32">
        <f>Denmark!BA113</f>
        <v>0</v>
      </c>
      <c r="M112" s="32">
        <f>Norway!BA113</f>
        <v>0</v>
      </c>
      <c r="N112" s="32">
        <f>Finland!BA113</f>
        <v>1</v>
      </c>
      <c r="O112" s="32">
        <f>Sweden!BA113</f>
        <v>0</v>
      </c>
      <c r="P112" s="32">
        <f t="shared" si="44"/>
        <v>1</v>
      </c>
      <c r="Q112" s="32">
        <f t="shared" si="45"/>
        <v>1</v>
      </c>
      <c r="S112" s="32" t="str">
        <f t="shared" si="46"/>
        <v>Broad-billed sandpiper</v>
      </c>
      <c r="T112" s="32">
        <f t="shared" si="47"/>
        <v>1</v>
      </c>
      <c r="U112" s="32">
        <f t="shared" si="48"/>
        <v>1</v>
      </c>
      <c r="V112" s="32" t="str">
        <f t="shared" si="49"/>
        <v>Finland</v>
      </c>
      <c r="X112" s="32" t="str">
        <f t="shared" si="50"/>
        <v>Broad-billed sandpiper</v>
      </c>
      <c r="Y112" s="32" t="str">
        <f t="shared" si="51"/>
        <v>Finland</v>
      </c>
      <c r="Z112" s="32" t="str">
        <f>IF(AND(P112&gt;0,P112&lt;3),TRIM(IF(L112&gt;0,"Denmark: "&amp;IFERROR(LOOKUP(2,1/(Denmark!$C113:$AZ113&lt;&gt;""),Denmark!$C$4:$AZ$4),"")&amp;" ","")&amp;IF(M112&gt;0,"Norway: "&amp;IFERROR(LOOKUP(2,1/(Norway!$C113:$AZ113&lt;&gt;""),Norway!$C$4:$AZ$4),"")&amp;" ","")&amp;IF(N112&gt;0,"Finland: "&amp;IFERROR(LOOKUP(2,1/(Finland!$C113:$AZ113&lt;&gt;""),Finland!$C$4:$AZ$4),"")&amp;" ","")&amp;IF(O112&gt;0,"Sweden: "&amp;IFERROR(LOOKUP(2,1/(Sweden!$C113:$AZ113&lt;&gt;""),Sweden!$C$4:$AZ$4),"")&amp;" ","")),"")</f>
        <v>Finland: Kia Varjonen</v>
      </c>
      <c r="AA112" s="32">
        <f t="shared" si="52"/>
        <v>1</v>
      </c>
      <c r="AC112" s="32"/>
      <c r="AD112" s="32"/>
      <c r="AE112" s="32"/>
      <c r="AF112" s="32"/>
      <c r="AG112" s="32"/>
      <c r="AH112" s="32"/>
      <c r="AI112" s="32" t="str">
        <f t="shared" si="79"/>
        <v>Sweden</v>
      </c>
      <c r="AJ112" s="32" t="str">
        <f t="shared" si="80"/>
        <v>Joel Eng</v>
      </c>
      <c r="AK112" s="32">
        <f t="shared" si="81"/>
        <v>44</v>
      </c>
      <c r="AL112" s="32">
        <f t="shared" si="82"/>
        <v>0</v>
      </c>
      <c r="AM112" s="32">
        <f t="shared" si="83"/>
        <v>44.000920000000001</v>
      </c>
      <c r="AN112" s="32">
        <f t="shared" si="84"/>
        <v>9.2000000000000003E-4</v>
      </c>
      <c r="AO112" s="32" t="str">
        <f t="shared" si="59"/>
        <v>Broad-billed sandpiper</v>
      </c>
      <c r="AP112" s="32">
        <f t="shared" si="60"/>
        <v>1</v>
      </c>
      <c r="AQ112" s="32">
        <f t="shared" si="61"/>
        <v>1</v>
      </c>
      <c r="AR112" s="32" t="str">
        <f t="shared" si="62"/>
        <v>Finland</v>
      </c>
      <c r="AS112" s="32">
        <f t="shared" si="63"/>
        <v>1.0019899999999999</v>
      </c>
      <c r="AT112" s="32"/>
      <c r="AU112" s="32" t="str">
        <f t="shared" si="64"/>
        <v>Broad-billed sandpiper</v>
      </c>
      <c r="AV112" s="32" t="str">
        <f t="shared" si="65"/>
        <v>Finland</v>
      </c>
      <c r="AW112" s="32" t="str">
        <f t="shared" si="66"/>
        <v>Finland: Kia Varjonen</v>
      </c>
      <c r="AX112" s="32">
        <f t="shared" si="67"/>
        <v>1</v>
      </c>
      <c r="AY112" s="32">
        <f t="shared" si="68"/>
        <v>2000.1990000000001</v>
      </c>
      <c r="AZ112" s="32"/>
      <c r="BA112" s="32" t="str">
        <f t="shared" si="69"/>
        <v>Broad-billed sandpiper</v>
      </c>
      <c r="BB112" s="32">
        <f t="shared" si="70"/>
        <v>1</v>
      </c>
      <c r="BC112" s="32">
        <f t="shared" si="71"/>
        <v>1</v>
      </c>
      <c r="BD112" s="32" t="str">
        <f t="shared" si="72"/>
        <v>Finland</v>
      </c>
      <c r="BE112" s="32">
        <f t="shared" si="73"/>
        <v>-1</v>
      </c>
      <c r="BG112" s="32" t="str">
        <f t="shared" si="74"/>
        <v>Broad-billed sandpiper</v>
      </c>
      <c r="BH112" s="32" t="str">
        <f t="shared" si="75"/>
        <v>Finland</v>
      </c>
      <c r="BI112" s="32" t="str">
        <f>IF(Q112=1,TRIM(IF(L112&gt;0,"Denmark: "&amp;IFERROR(LOOKUP(2,1/(Denmark!$C113:$AZ113&lt;&gt;""),Denmark!$C$4:$AZ$4),"")&amp;" ","")&amp;IF(M112&gt;0,"Norway: "&amp;IFERROR(LOOKUP(2,1/(Norway!$C113:$AZ113&lt;&gt;""),Norway!$C$4:$AZ$4),"")&amp;" ","")&amp;IF(N112&gt;0,"Finland: "&amp;IFERROR(LOOKUP(2,1/(Finland!$C113:$AZ113&lt;&gt;""),Finland!$C$4:$AZ$4),"")&amp;" ","")&amp;IF(O112&gt;0,"Sweden: "&amp;IFERROR(LOOKUP(2,1/(Sweden!$C113:$AZ113&lt;&gt;""),Sweden!$C$4:$AZ$4),"")&amp;" ","")),"")</f>
        <v>Finland: Kia Varjonen</v>
      </c>
      <c r="BJ112" s="32">
        <f t="shared" si="76"/>
        <v>1</v>
      </c>
      <c r="BK112" s="32">
        <f t="shared" si="77"/>
        <v>1.0019899999999999</v>
      </c>
    </row>
    <row r="113" spans="6:63" ht="13.5" customHeight="1">
      <c r="F113" s="32" t="str">
        <f t="shared" si="78"/>
        <v>Sweden</v>
      </c>
      <c r="G113" s="32" t="str">
        <f>IF(Sweden!V$4="","",Sweden!V$4)</f>
        <v>Hugo Isaksson o Liam Gustafsson</v>
      </c>
      <c r="H113" s="32">
        <f>IF(G113="","",COUNTIF(Sweden!V$5:V$311,"&lt;&gt;"))</f>
        <v>61</v>
      </c>
      <c r="I113" s="32">
        <f>IF(G113="","",SUMPRODUCT(--(Sweden!V$5:V$311&lt;&gt;""),--($P$4:$P$310&gt;0),--($P$4:$P$310&lt;3)))</f>
        <v>2</v>
      </c>
      <c r="K113" s="32" t="str">
        <f>Denmark!A114</f>
        <v>Ruff</v>
      </c>
      <c r="L113" s="32">
        <f>Denmark!BA114</f>
        <v>0</v>
      </c>
      <c r="M113" s="32">
        <f>Norway!BA114</f>
        <v>0</v>
      </c>
      <c r="N113" s="32">
        <f>Finland!BA114</f>
        <v>8</v>
      </c>
      <c r="O113" s="32">
        <f>Sweden!BA114</f>
        <v>11</v>
      </c>
      <c r="P113" s="32">
        <f t="shared" si="44"/>
        <v>19</v>
      </c>
      <c r="Q113" s="32">
        <f t="shared" si="45"/>
        <v>2</v>
      </c>
      <c r="S113" s="32" t="str">
        <f t="shared" si="46"/>
        <v>Ruff</v>
      </c>
      <c r="T113" s="32">
        <f t="shared" si="47"/>
        <v>19</v>
      </c>
      <c r="U113" s="32">
        <f t="shared" si="48"/>
        <v>2</v>
      </c>
      <c r="V113" s="32" t="str">
        <f t="shared" si="49"/>
        <v>Finland Sweden</v>
      </c>
      <c r="X113" s="32" t="str">
        <f t="shared" si="50"/>
        <v>Ruff</v>
      </c>
      <c r="Y113" s="32" t="str">
        <f t="shared" si="51"/>
        <v/>
      </c>
      <c r="Z113" s="32" t="str">
        <f>IF(AND(P113&gt;0,P113&lt;3),TRIM(IF(L113&gt;0,"Denmark: "&amp;IFERROR(LOOKUP(2,1/(Denmark!$C114:$AZ114&lt;&gt;""),Denmark!$C$4:$AZ$4),"")&amp;" ","")&amp;IF(M113&gt;0,"Norway: "&amp;IFERROR(LOOKUP(2,1/(Norway!$C114:$AZ114&lt;&gt;""),Norway!$C$4:$AZ$4),"")&amp;" ","")&amp;IF(N113&gt;0,"Finland: "&amp;IFERROR(LOOKUP(2,1/(Finland!$C114:$AZ114&lt;&gt;""),Finland!$C$4:$AZ$4),"")&amp;" ","")&amp;IF(O113&gt;0,"Sweden: "&amp;IFERROR(LOOKUP(2,1/(Sweden!$C114:$AZ114&lt;&gt;""),Sweden!$C$4:$AZ$4),"")&amp;" ","")),"")</f>
        <v/>
      </c>
      <c r="AA113" s="32">
        <f t="shared" si="52"/>
        <v>19</v>
      </c>
      <c r="AC113" s="32"/>
      <c r="AD113" s="32"/>
      <c r="AE113" s="32"/>
      <c r="AF113" s="32"/>
      <c r="AG113" s="32"/>
      <c r="AH113" s="32"/>
      <c r="AI113" s="32" t="str">
        <f t="shared" si="79"/>
        <v>Sweden</v>
      </c>
      <c r="AJ113" s="32" t="str">
        <f t="shared" si="80"/>
        <v>Hugo Isaksson o Liam Gustafsson</v>
      </c>
      <c r="AK113" s="32">
        <f t="shared" si="81"/>
        <v>61</v>
      </c>
      <c r="AL113" s="32">
        <f t="shared" si="82"/>
        <v>2</v>
      </c>
      <c r="AM113" s="32">
        <f t="shared" si="83"/>
        <v>61.000909999999998</v>
      </c>
      <c r="AN113" s="32">
        <f t="shared" si="84"/>
        <v>2.0009100000000002</v>
      </c>
      <c r="AO113" s="32" t="str">
        <f t="shared" si="59"/>
        <v>Ruff</v>
      </c>
      <c r="AP113" s="32">
        <f t="shared" si="60"/>
        <v>19</v>
      </c>
      <c r="AQ113" s="32">
        <f t="shared" si="61"/>
        <v>2</v>
      </c>
      <c r="AR113" s="32" t="str">
        <f t="shared" si="62"/>
        <v>Finland Sweden</v>
      </c>
      <c r="AS113" s="32">
        <f t="shared" si="63"/>
        <v>19.00198</v>
      </c>
      <c r="AT113" s="32"/>
      <c r="AU113" s="32" t="str">
        <f t="shared" si="64"/>
        <v>Ruff</v>
      </c>
      <c r="AV113" s="32" t="str">
        <f t="shared" si="65"/>
        <v/>
      </c>
      <c r="AW113" s="32" t="str">
        <f t="shared" si="66"/>
        <v/>
      </c>
      <c r="AX113" s="32">
        <f t="shared" si="67"/>
        <v>19</v>
      </c>
      <c r="AY113" s="32">
        <f t="shared" si="68"/>
        <v>-1</v>
      </c>
      <c r="AZ113" s="32"/>
      <c r="BA113" s="32" t="str">
        <f t="shared" si="69"/>
        <v>Ruff</v>
      </c>
      <c r="BB113" s="32">
        <f t="shared" si="70"/>
        <v>19</v>
      </c>
      <c r="BC113" s="32">
        <f t="shared" si="71"/>
        <v>2</v>
      </c>
      <c r="BD113" s="32" t="str">
        <f t="shared" si="72"/>
        <v>Finland Sweden</v>
      </c>
      <c r="BE113" s="32">
        <f t="shared" si="73"/>
        <v>-1</v>
      </c>
      <c r="BG113" s="32" t="str">
        <f t="shared" si="74"/>
        <v>Ruff</v>
      </c>
      <c r="BH113" s="32" t="str">
        <f t="shared" si="75"/>
        <v/>
      </c>
      <c r="BI113" s="32" t="str">
        <f>IF(Q113=1,TRIM(IF(L113&gt;0,"Denmark: "&amp;IFERROR(LOOKUP(2,1/(Denmark!$C114:$AZ114&lt;&gt;""),Denmark!$C$4:$AZ$4),"")&amp;" ","")&amp;IF(M113&gt;0,"Norway: "&amp;IFERROR(LOOKUP(2,1/(Norway!$C114:$AZ114&lt;&gt;""),Norway!$C$4:$AZ$4),"")&amp;" ","")&amp;IF(N113&gt;0,"Finland: "&amp;IFERROR(LOOKUP(2,1/(Finland!$C114:$AZ114&lt;&gt;""),Finland!$C$4:$AZ$4),"")&amp;" ","")&amp;IF(O113&gt;0,"Sweden: "&amp;IFERROR(LOOKUP(2,1/(Sweden!$C114:$AZ114&lt;&gt;""),Sweden!$C$4:$AZ$4),"")&amp;" ","")),"")</f>
        <v/>
      </c>
      <c r="BJ113" s="32">
        <f t="shared" si="76"/>
        <v>19</v>
      </c>
      <c r="BK113" s="32">
        <f t="shared" si="77"/>
        <v>-1</v>
      </c>
    </row>
    <row r="114" spans="6:63" ht="13.5" customHeight="1">
      <c r="F114" s="32" t="str">
        <f t="shared" si="78"/>
        <v>Sweden</v>
      </c>
      <c r="G114" s="32" t="str">
        <f>IF(Sweden!W$4="","",Sweden!W$4)</f>
        <v>Sigge Alfredsson</v>
      </c>
      <c r="H114" s="32">
        <f>IF(G114="","",COUNTIF(Sweden!W$5:W$311,"&lt;&gt;"))</f>
        <v>79</v>
      </c>
      <c r="I114" s="32">
        <f>IF(G114="","",SUMPRODUCT(--(Sweden!W$5:W$311&lt;&gt;""),--($P$4:$P$310&gt;0),--($P$4:$P$310&lt;3)))</f>
        <v>1</v>
      </c>
      <c r="K114" s="32" t="str">
        <f>Denmark!A115</f>
        <v>Jack snipe</v>
      </c>
      <c r="L114" s="32">
        <f>Denmark!BA115</f>
        <v>0</v>
      </c>
      <c r="M114" s="32">
        <f>Norway!BA115</f>
        <v>0</v>
      </c>
      <c r="N114" s="32">
        <f>Finland!BA115</f>
        <v>1</v>
      </c>
      <c r="O114" s="32">
        <f>Sweden!BA115</f>
        <v>0</v>
      </c>
      <c r="P114" s="32">
        <f t="shared" si="44"/>
        <v>1</v>
      </c>
      <c r="Q114" s="32">
        <f t="shared" si="45"/>
        <v>1</v>
      </c>
      <c r="S114" s="32" t="str">
        <f t="shared" si="46"/>
        <v>Jack snipe</v>
      </c>
      <c r="T114" s="32">
        <f t="shared" si="47"/>
        <v>1</v>
      </c>
      <c r="U114" s="32">
        <f t="shared" si="48"/>
        <v>1</v>
      </c>
      <c r="V114" s="32" t="str">
        <f t="shared" si="49"/>
        <v>Finland</v>
      </c>
      <c r="X114" s="32" t="str">
        <f t="shared" si="50"/>
        <v>Jack snipe</v>
      </c>
      <c r="Y114" s="32" t="str">
        <f t="shared" si="51"/>
        <v>Finland</v>
      </c>
      <c r="Z114" s="32" t="str">
        <f>IF(AND(P114&gt;0,P114&lt;3),TRIM(IF(L114&gt;0,"Denmark: "&amp;IFERROR(LOOKUP(2,1/(Denmark!$C115:$AZ115&lt;&gt;""),Denmark!$C$4:$AZ$4),"")&amp;" ","")&amp;IF(M114&gt;0,"Norway: "&amp;IFERROR(LOOKUP(2,1/(Norway!$C115:$AZ115&lt;&gt;""),Norway!$C$4:$AZ$4),"")&amp;" ","")&amp;IF(N114&gt;0,"Finland: "&amp;IFERROR(LOOKUP(2,1/(Finland!$C115:$AZ115&lt;&gt;""),Finland!$C$4:$AZ$4),"")&amp;" ","")&amp;IF(O114&gt;0,"Sweden: "&amp;IFERROR(LOOKUP(2,1/(Sweden!$C115:$AZ115&lt;&gt;""),Sweden!$C$4:$AZ$4),"")&amp;" ","")),"")</f>
        <v>Finland: Mikael Särkelä</v>
      </c>
      <c r="AA114" s="32">
        <f t="shared" si="52"/>
        <v>1</v>
      </c>
      <c r="AC114" s="32"/>
      <c r="AD114" s="32"/>
      <c r="AE114" s="32"/>
      <c r="AF114" s="32"/>
      <c r="AG114" s="32"/>
      <c r="AH114" s="32"/>
      <c r="AI114" s="32" t="str">
        <f t="shared" si="79"/>
        <v>Sweden</v>
      </c>
      <c r="AJ114" s="32" t="str">
        <f t="shared" si="80"/>
        <v>Sigge Alfredsson</v>
      </c>
      <c r="AK114" s="32">
        <f t="shared" si="81"/>
        <v>79</v>
      </c>
      <c r="AL114" s="32">
        <f t="shared" si="82"/>
        <v>1</v>
      </c>
      <c r="AM114" s="32">
        <f t="shared" si="83"/>
        <v>79.000900000000001</v>
      </c>
      <c r="AN114" s="32">
        <f t="shared" si="84"/>
        <v>1.0008999999999999</v>
      </c>
      <c r="AO114" s="32" t="str">
        <f t="shared" si="59"/>
        <v>Jack snipe</v>
      </c>
      <c r="AP114" s="32">
        <f t="shared" si="60"/>
        <v>1</v>
      </c>
      <c r="AQ114" s="32">
        <f t="shared" si="61"/>
        <v>1</v>
      </c>
      <c r="AR114" s="32" t="str">
        <f t="shared" si="62"/>
        <v>Finland</v>
      </c>
      <c r="AS114" s="32">
        <f t="shared" si="63"/>
        <v>1.00197</v>
      </c>
      <c r="AT114" s="32"/>
      <c r="AU114" s="32" t="str">
        <f t="shared" si="64"/>
        <v>Jack snipe</v>
      </c>
      <c r="AV114" s="32" t="str">
        <f t="shared" si="65"/>
        <v>Finland</v>
      </c>
      <c r="AW114" s="32" t="str">
        <f t="shared" si="66"/>
        <v>Finland: Mikael Särkelä</v>
      </c>
      <c r="AX114" s="32">
        <f t="shared" si="67"/>
        <v>1</v>
      </c>
      <c r="AY114" s="32">
        <f t="shared" si="68"/>
        <v>2000.1969999999999</v>
      </c>
      <c r="AZ114" s="32"/>
      <c r="BA114" s="32" t="str">
        <f t="shared" si="69"/>
        <v>Jack snipe</v>
      </c>
      <c r="BB114" s="32">
        <f t="shared" si="70"/>
        <v>1</v>
      </c>
      <c r="BC114" s="32">
        <f t="shared" si="71"/>
        <v>1</v>
      </c>
      <c r="BD114" s="32" t="str">
        <f t="shared" si="72"/>
        <v>Finland</v>
      </c>
      <c r="BE114" s="32">
        <f t="shared" si="73"/>
        <v>-1</v>
      </c>
      <c r="BG114" s="32" t="str">
        <f t="shared" si="74"/>
        <v>Jack snipe</v>
      </c>
      <c r="BH114" s="32" t="str">
        <f t="shared" si="75"/>
        <v>Finland</v>
      </c>
      <c r="BI114" s="32" t="str">
        <f>IF(Q114=1,TRIM(IF(L114&gt;0,"Denmark: "&amp;IFERROR(LOOKUP(2,1/(Denmark!$C115:$AZ115&lt;&gt;""),Denmark!$C$4:$AZ$4),"")&amp;" ","")&amp;IF(M114&gt;0,"Norway: "&amp;IFERROR(LOOKUP(2,1/(Norway!$C115:$AZ115&lt;&gt;""),Norway!$C$4:$AZ$4),"")&amp;" ","")&amp;IF(N114&gt;0,"Finland: "&amp;IFERROR(LOOKUP(2,1/(Finland!$C115:$AZ115&lt;&gt;""),Finland!$C$4:$AZ$4),"")&amp;" ","")&amp;IF(O114&gt;0,"Sweden: "&amp;IFERROR(LOOKUP(2,1/(Sweden!$C115:$AZ115&lt;&gt;""),Sweden!$C$4:$AZ$4),"")&amp;" ","")),"")</f>
        <v>Finland: Mikael Särkelä</v>
      </c>
      <c r="BJ114" s="32">
        <f t="shared" si="76"/>
        <v>1</v>
      </c>
      <c r="BK114" s="32">
        <f t="shared" si="77"/>
        <v>1.00197</v>
      </c>
    </row>
    <row r="115" spans="6:63" ht="13.5" customHeight="1">
      <c r="F115" s="32" t="str">
        <f t="shared" si="78"/>
        <v>Sweden</v>
      </c>
      <c r="G115" s="32" t="str">
        <f>IF(Sweden!X$4="","",Sweden!X$4)</f>
        <v xml:space="preserve">Malte Lindberg </v>
      </c>
      <c r="H115" s="32">
        <f>IF(G115="","",COUNTIF(Sweden!X$5:X$311,"&lt;&gt;"))</f>
        <v>3</v>
      </c>
      <c r="I115" s="32">
        <f>IF(G115="","",SUMPRODUCT(--(Sweden!X$5:X$311&lt;&gt;""),--($P$4:$P$310&gt;0),--($P$4:$P$310&lt;3)))</f>
        <v>2</v>
      </c>
      <c r="K115" s="32" t="str">
        <f>Denmark!A116</f>
        <v>Common snipe</v>
      </c>
      <c r="L115" s="32">
        <f>Denmark!BA116</f>
        <v>0</v>
      </c>
      <c r="M115" s="32">
        <f>Norway!BA116</f>
        <v>0</v>
      </c>
      <c r="N115" s="32">
        <f>Finland!BA116</f>
        <v>10</v>
      </c>
      <c r="O115" s="32">
        <f>Sweden!BA116</f>
        <v>10</v>
      </c>
      <c r="P115" s="32">
        <f t="shared" si="44"/>
        <v>20</v>
      </c>
      <c r="Q115" s="32">
        <f t="shared" si="45"/>
        <v>2</v>
      </c>
      <c r="S115" s="32" t="str">
        <f t="shared" si="46"/>
        <v>Common snipe</v>
      </c>
      <c r="T115" s="32">
        <f t="shared" si="47"/>
        <v>20</v>
      </c>
      <c r="U115" s="32">
        <f t="shared" si="48"/>
        <v>2</v>
      </c>
      <c r="V115" s="32" t="str">
        <f t="shared" si="49"/>
        <v>Finland Sweden</v>
      </c>
      <c r="X115" s="32" t="str">
        <f t="shared" si="50"/>
        <v>Common snipe</v>
      </c>
      <c r="Y115" s="32" t="str">
        <f t="shared" si="51"/>
        <v/>
      </c>
      <c r="Z115" s="32" t="str">
        <f>IF(AND(P115&gt;0,P115&lt;3),TRIM(IF(L115&gt;0,"Denmark: "&amp;IFERROR(LOOKUP(2,1/(Denmark!$C116:$AZ116&lt;&gt;""),Denmark!$C$4:$AZ$4),"")&amp;" ","")&amp;IF(M115&gt;0,"Norway: "&amp;IFERROR(LOOKUP(2,1/(Norway!$C116:$AZ116&lt;&gt;""),Norway!$C$4:$AZ$4),"")&amp;" ","")&amp;IF(N115&gt;0,"Finland: "&amp;IFERROR(LOOKUP(2,1/(Finland!$C116:$AZ116&lt;&gt;""),Finland!$C$4:$AZ$4),"")&amp;" ","")&amp;IF(O115&gt;0,"Sweden: "&amp;IFERROR(LOOKUP(2,1/(Sweden!$C116:$AZ116&lt;&gt;""),Sweden!$C$4:$AZ$4),"")&amp;" ","")),"")</f>
        <v/>
      </c>
      <c r="AA115" s="32">
        <f t="shared" si="52"/>
        <v>20</v>
      </c>
      <c r="AC115" s="32"/>
      <c r="AD115" s="32"/>
      <c r="AE115" s="32"/>
      <c r="AF115" s="32"/>
      <c r="AG115" s="32"/>
      <c r="AH115" s="32"/>
      <c r="AI115" s="32" t="str">
        <f t="shared" si="79"/>
        <v>Sweden</v>
      </c>
      <c r="AJ115" s="32" t="str">
        <f t="shared" si="80"/>
        <v xml:space="preserve">Malte Lindberg </v>
      </c>
      <c r="AK115" s="32">
        <f t="shared" si="81"/>
        <v>3</v>
      </c>
      <c r="AL115" s="32">
        <f t="shared" si="82"/>
        <v>2</v>
      </c>
      <c r="AM115" s="32">
        <f t="shared" si="83"/>
        <v>3.0008900000000001</v>
      </c>
      <c r="AN115" s="32">
        <f t="shared" si="84"/>
        <v>2.0008900000000001</v>
      </c>
      <c r="AO115" s="32" t="str">
        <f t="shared" si="59"/>
        <v>Common snipe</v>
      </c>
      <c r="AP115" s="32">
        <f t="shared" si="60"/>
        <v>20</v>
      </c>
      <c r="AQ115" s="32">
        <f t="shared" si="61"/>
        <v>2</v>
      </c>
      <c r="AR115" s="32" t="str">
        <f t="shared" si="62"/>
        <v>Finland Sweden</v>
      </c>
      <c r="AS115" s="32">
        <f t="shared" si="63"/>
        <v>20.00196</v>
      </c>
      <c r="AT115" s="32"/>
      <c r="AU115" s="32" t="str">
        <f t="shared" si="64"/>
        <v>Common snipe</v>
      </c>
      <c r="AV115" s="32" t="str">
        <f t="shared" si="65"/>
        <v/>
      </c>
      <c r="AW115" s="32" t="str">
        <f t="shared" si="66"/>
        <v/>
      </c>
      <c r="AX115" s="32">
        <f t="shared" si="67"/>
        <v>20</v>
      </c>
      <c r="AY115" s="32">
        <f t="shared" si="68"/>
        <v>-1</v>
      </c>
      <c r="AZ115" s="32"/>
      <c r="BA115" s="32" t="str">
        <f t="shared" si="69"/>
        <v>Common snipe</v>
      </c>
      <c r="BB115" s="32">
        <f t="shared" si="70"/>
        <v>20</v>
      </c>
      <c r="BC115" s="32">
        <f t="shared" si="71"/>
        <v>2</v>
      </c>
      <c r="BD115" s="32" t="str">
        <f t="shared" si="72"/>
        <v>Finland Sweden</v>
      </c>
      <c r="BE115" s="32">
        <f t="shared" si="73"/>
        <v>-1</v>
      </c>
      <c r="BG115" s="32" t="str">
        <f t="shared" si="74"/>
        <v>Common snipe</v>
      </c>
      <c r="BH115" s="32" t="str">
        <f t="shared" si="75"/>
        <v/>
      </c>
      <c r="BI115" s="32" t="str">
        <f>IF(Q115=1,TRIM(IF(L115&gt;0,"Denmark: "&amp;IFERROR(LOOKUP(2,1/(Denmark!$C116:$AZ116&lt;&gt;""),Denmark!$C$4:$AZ$4),"")&amp;" ","")&amp;IF(M115&gt;0,"Norway: "&amp;IFERROR(LOOKUP(2,1/(Norway!$C116:$AZ116&lt;&gt;""),Norway!$C$4:$AZ$4),"")&amp;" ","")&amp;IF(N115&gt;0,"Finland: "&amp;IFERROR(LOOKUP(2,1/(Finland!$C116:$AZ116&lt;&gt;""),Finland!$C$4:$AZ$4),"")&amp;" ","")&amp;IF(O115&gt;0,"Sweden: "&amp;IFERROR(LOOKUP(2,1/(Sweden!$C116:$AZ116&lt;&gt;""),Sweden!$C$4:$AZ$4),"")&amp;" ","")),"")</f>
        <v/>
      </c>
      <c r="BJ115" s="32">
        <f t="shared" si="76"/>
        <v>20</v>
      </c>
      <c r="BK115" s="32">
        <f t="shared" si="77"/>
        <v>-1</v>
      </c>
    </row>
    <row r="116" spans="6:63" ht="13.5" customHeight="1">
      <c r="F116" s="32" t="str">
        <f t="shared" si="78"/>
        <v>Sweden</v>
      </c>
      <c r="G116" s="32" t="str">
        <f>IF(Sweden!Y$4="","",Sweden!Y$4)</f>
        <v>Adam Johnsson</v>
      </c>
      <c r="H116" s="32">
        <f>IF(G116="","",COUNTIF(Sweden!Y$5:Y$311,"&lt;&gt;"))</f>
        <v>8</v>
      </c>
      <c r="I116" s="32">
        <f>IF(G116="","",SUMPRODUCT(--(Sweden!Y$5:Y$311&lt;&gt;""),--($P$4:$P$310&gt;0),--($P$4:$P$310&lt;3)))</f>
        <v>0</v>
      </c>
      <c r="K116" s="32" t="str">
        <f>Denmark!A117</f>
        <v>Great snipe</v>
      </c>
      <c r="L116" s="32">
        <f>Denmark!BA117</f>
        <v>0</v>
      </c>
      <c r="M116" s="32">
        <f>Norway!BA117</f>
        <v>0</v>
      </c>
      <c r="N116" s="32">
        <f>Finland!BA117</f>
        <v>0</v>
      </c>
      <c r="O116" s="32">
        <f>Sweden!BA117</f>
        <v>0</v>
      </c>
      <c r="P116" s="32">
        <f t="shared" si="44"/>
        <v>0</v>
      </c>
      <c r="Q116" s="32">
        <f t="shared" si="45"/>
        <v>0</v>
      </c>
      <c r="S116" s="32" t="str">
        <f t="shared" si="46"/>
        <v>Great snipe</v>
      </c>
      <c r="T116" s="32">
        <f t="shared" si="47"/>
        <v>0</v>
      </c>
      <c r="U116" s="32">
        <f t="shared" si="48"/>
        <v>0</v>
      </c>
      <c r="V116" s="32" t="str">
        <f t="shared" si="49"/>
        <v/>
      </c>
      <c r="X116" s="32" t="str">
        <f t="shared" si="50"/>
        <v>Great snipe</v>
      </c>
      <c r="Y116" s="32" t="str">
        <f t="shared" si="51"/>
        <v/>
      </c>
      <c r="Z116" s="32" t="str">
        <f>IF(AND(P116&gt;0,P116&lt;3),TRIM(IF(L116&gt;0,"Denmark: "&amp;IFERROR(LOOKUP(2,1/(Denmark!$C117:$AZ117&lt;&gt;""),Denmark!$C$4:$AZ$4),"")&amp;" ","")&amp;IF(M116&gt;0,"Norway: "&amp;IFERROR(LOOKUP(2,1/(Norway!$C117:$AZ117&lt;&gt;""),Norway!$C$4:$AZ$4),"")&amp;" ","")&amp;IF(N116&gt;0,"Finland: "&amp;IFERROR(LOOKUP(2,1/(Finland!$C117:$AZ117&lt;&gt;""),Finland!$C$4:$AZ$4),"")&amp;" ","")&amp;IF(O116&gt;0,"Sweden: "&amp;IFERROR(LOOKUP(2,1/(Sweden!$C117:$AZ117&lt;&gt;""),Sweden!$C$4:$AZ$4),"")&amp;" ","")),"")</f>
        <v/>
      </c>
      <c r="AA116" s="32">
        <f t="shared" si="52"/>
        <v>0</v>
      </c>
      <c r="AC116" s="32"/>
      <c r="AD116" s="32"/>
      <c r="AE116" s="32"/>
      <c r="AF116" s="32"/>
      <c r="AG116" s="32"/>
      <c r="AH116" s="32"/>
      <c r="AI116" s="32" t="str">
        <f t="shared" si="79"/>
        <v>Sweden</v>
      </c>
      <c r="AJ116" s="32" t="str">
        <f t="shared" si="80"/>
        <v>Adam Johnsson</v>
      </c>
      <c r="AK116" s="32">
        <f t="shared" si="81"/>
        <v>8</v>
      </c>
      <c r="AL116" s="32">
        <f t="shared" si="82"/>
        <v>0</v>
      </c>
      <c r="AM116" s="32">
        <f t="shared" si="83"/>
        <v>8.0008800000000004</v>
      </c>
      <c r="AN116" s="32">
        <f t="shared" si="84"/>
        <v>8.8000000000000003E-4</v>
      </c>
      <c r="AO116" s="32" t="str">
        <f t="shared" si="59"/>
        <v>Great snipe</v>
      </c>
      <c r="AP116" s="32">
        <f t="shared" si="60"/>
        <v>0</v>
      </c>
      <c r="AQ116" s="32">
        <f t="shared" si="61"/>
        <v>0</v>
      </c>
      <c r="AR116" s="32" t="str">
        <f t="shared" si="62"/>
        <v/>
      </c>
      <c r="AS116" s="32">
        <f t="shared" si="63"/>
        <v>1.9499999999999999E-3</v>
      </c>
      <c r="AT116" s="32"/>
      <c r="AU116" s="32" t="str">
        <f t="shared" si="64"/>
        <v>Great snipe</v>
      </c>
      <c r="AV116" s="32" t="str">
        <f t="shared" si="65"/>
        <v/>
      </c>
      <c r="AW116" s="32" t="str">
        <f t="shared" si="66"/>
        <v/>
      </c>
      <c r="AX116" s="32">
        <f t="shared" si="67"/>
        <v>0</v>
      </c>
      <c r="AY116" s="32">
        <f t="shared" si="68"/>
        <v>-1</v>
      </c>
      <c r="AZ116" s="32"/>
      <c r="BA116" s="32" t="str">
        <f t="shared" si="69"/>
        <v>Great snipe</v>
      </c>
      <c r="BB116" s="32">
        <f t="shared" si="70"/>
        <v>0</v>
      </c>
      <c r="BC116" s="32">
        <f t="shared" si="71"/>
        <v>0</v>
      </c>
      <c r="BD116" s="32" t="str">
        <f t="shared" si="72"/>
        <v/>
      </c>
      <c r="BE116" s="32">
        <f t="shared" si="73"/>
        <v>-1</v>
      </c>
      <c r="BG116" s="32" t="str">
        <f t="shared" si="74"/>
        <v>Great snipe</v>
      </c>
      <c r="BH116" s="32" t="str">
        <f t="shared" si="75"/>
        <v/>
      </c>
      <c r="BI116" s="32" t="str">
        <f>IF(Q116=1,TRIM(IF(L116&gt;0,"Denmark: "&amp;IFERROR(LOOKUP(2,1/(Denmark!$C117:$AZ117&lt;&gt;""),Denmark!$C$4:$AZ$4),"")&amp;" ","")&amp;IF(M116&gt;0,"Norway: "&amp;IFERROR(LOOKUP(2,1/(Norway!$C117:$AZ117&lt;&gt;""),Norway!$C$4:$AZ$4),"")&amp;" ","")&amp;IF(N116&gt;0,"Finland: "&amp;IFERROR(LOOKUP(2,1/(Finland!$C117:$AZ117&lt;&gt;""),Finland!$C$4:$AZ$4),"")&amp;" ","")&amp;IF(O116&gt;0,"Sweden: "&amp;IFERROR(LOOKUP(2,1/(Sweden!$C117:$AZ117&lt;&gt;""),Sweden!$C$4:$AZ$4),"")&amp;" ","")),"")</f>
        <v/>
      </c>
      <c r="BJ116" s="32">
        <f t="shared" si="76"/>
        <v>0</v>
      </c>
      <c r="BK116" s="32">
        <f t="shared" si="77"/>
        <v>-1</v>
      </c>
    </row>
    <row r="117" spans="6:63" ht="13.5" customHeight="1">
      <c r="F117" s="32" t="str">
        <f t="shared" si="78"/>
        <v>Sweden</v>
      </c>
      <c r="G117" s="32" t="str">
        <f>IF(Sweden!Z$4="","",Sweden!Z$4)</f>
        <v/>
      </c>
      <c r="H117" s="32" t="str">
        <f>IF(G117="","",COUNTIF(Sweden!Z$5:Z$311,"&lt;&gt;"))</f>
        <v/>
      </c>
      <c r="I117" s="32" t="str">
        <f>IF(G117="","",SUMPRODUCT(--(Sweden!Z$5:Z$311&lt;&gt;""),--($P$4:$P$310&gt;0),--($P$4:$P$310&lt;3)))</f>
        <v/>
      </c>
      <c r="K117" s="32" t="str">
        <f>Denmark!A118</f>
        <v>Eurasian woodcock</v>
      </c>
      <c r="L117" s="32">
        <f>Denmark!BA118</f>
        <v>0</v>
      </c>
      <c r="M117" s="32">
        <f>Norway!BA118</f>
        <v>0</v>
      </c>
      <c r="N117" s="32">
        <f>Finland!BA118</f>
        <v>3</v>
      </c>
      <c r="O117" s="32">
        <f>Sweden!BA118</f>
        <v>1</v>
      </c>
      <c r="P117" s="32">
        <f t="shared" si="44"/>
        <v>4</v>
      </c>
      <c r="Q117" s="32">
        <f t="shared" si="45"/>
        <v>2</v>
      </c>
      <c r="S117" s="32" t="str">
        <f t="shared" si="46"/>
        <v>Eurasian woodcock</v>
      </c>
      <c r="T117" s="32">
        <f t="shared" si="47"/>
        <v>4</v>
      </c>
      <c r="U117" s="32">
        <f t="shared" si="48"/>
        <v>2</v>
      </c>
      <c r="V117" s="32" t="str">
        <f t="shared" si="49"/>
        <v>Finland Sweden</v>
      </c>
      <c r="X117" s="32" t="str">
        <f t="shared" si="50"/>
        <v>Eurasian woodcock</v>
      </c>
      <c r="Y117" s="32" t="str">
        <f t="shared" si="51"/>
        <v/>
      </c>
      <c r="Z117" s="32" t="str">
        <f>IF(AND(P117&gt;0,P117&lt;3),TRIM(IF(L117&gt;0,"Denmark: "&amp;IFERROR(LOOKUP(2,1/(Denmark!$C118:$AZ118&lt;&gt;""),Denmark!$C$4:$AZ$4),"")&amp;" ","")&amp;IF(M117&gt;0,"Norway: "&amp;IFERROR(LOOKUP(2,1/(Norway!$C118:$AZ118&lt;&gt;""),Norway!$C$4:$AZ$4),"")&amp;" ","")&amp;IF(N117&gt;0,"Finland: "&amp;IFERROR(LOOKUP(2,1/(Finland!$C118:$AZ118&lt;&gt;""),Finland!$C$4:$AZ$4),"")&amp;" ","")&amp;IF(O117&gt;0,"Sweden: "&amp;IFERROR(LOOKUP(2,1/(Sweden!$C118:$AZ118&lt;&gt;""),Sweden!$C$4:$AZ$4),"")&amp;" ","")),"")</f>
        <v/>
      </c>
      <c r="AA117" s="32">
        <f t="shared" si="52"/>
        <v>4</v>
      </c>
      <c r="AC117" s="32"/>
      <c r="AD117" s="32"/>
      <c r="AE117" s="32"/>
      <c r="AF117" s="32"/>
      <c r="AG117" s="32"/>
      <c r="AH117" s="32"/>
      <c r="AI117" s="32" t="str">
        <f t="shared" si="79"/>
        <v>Sweden</v>
      </c>
      <c r="AJ117" s="32" t="str">
        <f t="shared" si="80"/>
        <v/>
      </c>
      <c r="AK117" s="32" t="str">
        <f t="shared" si="81"/>
        <v/>
      </c>
      <c r="AL117" s="32" t="str">
        <f t="shared" si="82"/>
        <v/>
      </c>
      <c r="AM117" s="32">
        <f t="shared" si="83"/>
        <v>-1</v>
      </c>
      <c r="AN117" s="32">
        <f t="shared" si="84"/>
        <v>-1</v>
      </c>
      <c r="AO117" s="32" t="str">
        <f t="shared" si="59"/>
        <v>Eurasian woodcock</v>
      </c>
      <c r="AP117" s="32">
        <f t="shared" si="60"/>
        <v>4</v>
      </c>
      <c r="AQ117" s="32">
        <f t="shared" si="61"/>
        <v>2</v>
      </c>
      <c r="AR117" s="32" t="str">
        <f t="shared" si="62"/>
        <v>Finland Sweden</v>
      </c>
      <c r="AS117" s="32">
        <f t="shared" si="63"/>
        <v>4.0019400000000003</v>
      </c>
      <c r="AT117" s="32"/>
      <c r="AU117" s="32" t="str">
        <f t="shared" si="64"/>
        <v>Eurasian woodcock</v>
      </c>
      <c r="AV117" s="32" t="str">
        <f t="shared" si="65"/>
        <v/>
      </c>
      <c r="AW117" s="32" t="str">
        <f t="shared" si="66"/>
        <v/>
      </c>
      <c r="AX117" s="32">
        <f t="shared" si="67"/>
        <v>4</v>
      </c>
      <c r="AY117" s="32">
        <f t="shared" si="68"/>
        <v>-1</v>
      </c>
      <c r="AZ117" s="32"/>
      <c r="BA117" s="32" t="str">
        <f t="shared" si="69"/>
        <v>Eurasian woodcock</v>
      </c>
      <c r="BB117" s="32">
        <f t="shared" si="70"/>
        <v>4</v>
      </c>
      <c r="BC117" s="32">
        <f t="shared" si="71"/>
        <v>2</v>
      </c>
      <c r="BD117" s="32" t="str">
        <f t="shared" si="72"/>
        <v>Finland Sweden</v>
      </c>
      <c r="BE117" s="32">
        <f t="shared" si="73"/>
        <v>-1</v>
      </c>
      <c r="BG117" s="32" t="str">
        <f t="shared" si="74"/>
        <v>Eurasian woodcock</v>
      </c>
      <c r="BH117" s="32" t="str">
        <f t="shared" si="75"/>
        <v/>
      </c>
      <c r="BI117" s="32" t="str">
        <f>IF(Q117=1,TRIM(IF(L117&gt;0,"Denmark: "&amp;IFERROR(LOOKUP(2,1/(Denmark!$C118:$AZ118&lt;&gt;""),Denmark!$C$4:$AZ$4),"")&amp;" ","")&amp;IF(M117&gt;0,"Norway: "&amp;IFERROR(LOOKUP(2,1/(Norway!$C118:$AZ118&lt;&gt;""),Norway!$C$4:$AZ$4),"")&amp;" ","")&amp;IF(N117&gt;0,"Finland: "&amp;IFERROR(LOOKUP(2,1/(Finland!$C118:$AZ118&lt;&gt;""),Finland!$C$4:$AZ$4),"")&amp;" ","")&amp;IF(O117&gt;0,"Sweden: "&amp;IFERROR(LOOKUP(2,1/(Sweden!$C118:$AZ118&lt;&gt;""),Sweden!$C$4:$AZ$4),"")&amp;" ","")),"")</f>
        <v/>
      </c>
      <c r="BJ117" s="32">
        <f t="shared" si="76"/>
        <v>4</v>
      </c>
      <c r="BK117" s="32">
        <f t="shared" si="77"/>
        <v>-1</v>
      </c>
    </row>
    <row r="118" spans="6:63" ht="13.5" customHeight="1">
      <c r="F118" s="32" t="str">
        <f t="shared" si="78"/>
        <v>Sweden</v>
      </c>
      <c r="G118" s="32" t="str">
        <f>IF(Sweden!AA$4="","",Sweden!AA$4)</f>
        <v/>
      </c>
      <c r="H118" s="32" t="str">
        <f>IF(G118="","",COUNTIF(Sweden!AA$5:AA$311,"&lt;&gt;"))</f>
        <v/>
      </c>
      <c r="I118" s="32" t="str">
        <f>IF(G118="","",SUMPRODUCT(--(Sweden!AA$5:AA$311&lt;&gt;""),--($P$4:$P$310&gt;0),--($P$4:$P$310&lt;3)))</f>
        <v/>
      </c>
      <c r="K118" s="32" t="str">
        <f>Denmark!A119</f>
        <v>Black-tailed godwit</v>
      </c>
      <c r="L118" s="32">
        <f>Denmark!BA119</f>
        <v>0</v>
      </c>
      <c r="M118" s="32">
        <f>Norway!BA119</f>
        <v>0</v>
      </c>
      <c r="N118" s="32">
        <f>Finland!BA119</f>
        <v>0</v>
      </c>
      <c r="O118" s="32">
        <f>Sweden!BA119</f>
        <v>6</v>
      </c>
      <c r="P118" s="32">
        <f t="shared" si="44"/>
        <v>6</v>
      </c>
      <c r="Q118" s="32">
        <f t="shared" si="45"/>
        <v>1</v>
      </c>
      <c r="S118" s="32" t="str">
        <f t="shared" si="46"/>
        <v>Black-tailed godwit</v>
      </c>
      <c r="T118" s="32">
        <f t="shared" si="47"/>
        <v>6</v>
      </c>
      <c r="U118" s="32">
        <f t="shared" si="48"/>
        <v>1</v>
      </c>
      <c r="V118" s="32" t="str">
        <f t="shared" si="49"/>
        <v>Sweden</v>
      </c>
      <c r="X118" s="32" t="str">
        <f t="shared" si="50"/>
        <v>Black-tailed godwit</v>
      </c>
      <c r="Y118" s="32" t="str">
        <f t="shared" si="51"/>
        <v/>
      </c>
      <c r="Z118" s="32" t="str">
        <f>IF(AND(P118&gt;0,P118&lt;3),TRIM(IF(L118&gt;0,"Denmark: "&amp;IFERROR(LOOKUP(2,1/(Denmark!$C119:$AZ119&lt;&gt;""),Denmark!$C$4:$AZ$4),"")&amp;" ","")&amp;IF(M118&gt;0,"Norway: "&amp;IFERROR(LOOKUP(2,1/(Norway!$C119:$AZ119&lt;&gt;""),Norway!$C$4:$AZ$4),"")&amp;" ","")&amp;IF(N118&gt;0,"Finland: "&amp;IFERROR(LOOKUP(2,1/(Finland!$C119:$AZ119&lt;&gt;""),Finland!$C$4:$AZ$4),"")&amp;" ","")&amp;IF(O118&gt;0,"Sweden: "&amp;IFERROR(LOOKUP(2,1/(Sweden!$C119:$AZ119&lt;&gt;""),Sweden!$C$4:$AZ$4),"")&amp;" ","")),"")</f>
        <v/>
      </c>
      <c r="AA118" s="32">
        <f t="shared" si="52"/>
        <v>6</v>
      </c>
      <c r="AC118" s="32"/>
      <c r="AD118" s="32"/>
      <c r="AE118" s="32"/>
      <c r="AF118" s="32"/>
      <c r="AG118" s="32"/>
      <c r="AH118" s="32"/>
      <c r="AI118" s="32" t="str">
        <f t="shared" si="79"/>
        <v>Sweden</v>
      </c>
      <c r="AJ118" s="32" t="str">
        <f t="shared" si="80"/>
        <v/>
      </c>
      <c r="AK118" s="32" t="str">
        <f t="shared" si="81"/>
        <v/>
      </c>
      <c r="AL118" s="32" t="str">
        <f t="shared" si="82"/>
        <v/>
      </c>
      <c r="AM118" s="32">
        <f t="shared" si="83"/>
        <v>-1</v>
      </c>
      <c r="AN118" s="32">
        <f t="shared" si="84"/>
        <v>-1</v>
      </c>
      <c r="AO118" s="32" t="str">
        <f t="shared" si="59"/>
        <v>Black-tailed godwit</v>
      </c>
      <c r="AP118" s="32">
        <f t="shared" si="60"/>
        <v>6</v>
      </c>
      <c r="AQ118" s="32">
        <f t="shared" si="61"/>
        <v>1</v>
      </c>
      <c r="AR118" s="32" t="str">
        <f t="shared" si="62"/>
        <v>Sweden</v>
      </c>
      <c r="AS118" s="32">
        <f t="shared" si="63"/>
        <v>6.0019299999999998</v>
      </c>
      <c r="AT118" s="32"/>
      <c r="AU118" s="32" t="str">
        <f t="shared" si="64"/>
        <v>Black-tailed godwit</v>
      </c>
      <c r="AV118" s="32" t="str">
        <f t="shared" si="65"/>
        <v/>
      </c>
      <c r="AW118" s="32" t="str">
        <f t="shared" si="66"/>
        <v/>
      </c>
      <c r="AX118" s="32">
        <f t="shared" si="67"/>
        <v>6</v>
      </c>
      <c r="AY118" s="32">
        <f t="shared" si="68"/>
        <v>-1</v>
      </c>
      <c r="AZ118" s="32"/>
      <c r="BA118" s="32" t="str">
        <f t="shared" si="69"/>
        <v>Black-tailed godwit</v>
      </c>
      <c r="BB118" s="32">
        <f t="shared" si="70"/>
        <v>6</v>
      </c>
      <c r="BC118" s="32">
        <f t="shared" si="71"/>
        <v>1</v>
      </c>
      <c r="BD118" s="32" t="str">
        <f t="shared" si="72"/>
        <v>Sweden</v>
      </c>
      <c r="BE118" s="32">
        <f t="shared" si="73"/>
        <v>-1</v>
      </c>
      <c r="BG118" s="32" t="str">
        <f t="shared" si="74"/>
        <v>Black-tailed godwit</v>
      </c>
      <c r="BH118" s="32" t="str">
        <f t="shared" si="75"/>
        <v>Sweden</v>
      </c>
      <c r="BI118" s="32" t="str">
        <f>IF(Q118=1,TRIM(IF(L118&gt;0,"Denmark: "&amp;IFERROR(LOOKUP(2,1/(Denmark!$C119:$AZ119&lt;&gt;""),Denmark!$C$4:$AZ$4),"")&amp;" ","")&amp;IF(M118&gt;0,"Norway: "&amp;IFERROR(LOOKUP(2,1/(Norway!$C119:$AZ119&lt;&gt;""),Norway!$C$4:$AZ$4),"")&amp;" ","")&amp;IF(N118&gt;0,"Finland: "&amp;IFERROR(LOOKUP(2,1/(Finland!$C119:$AZ119&lt;&gt;""),Finland!$C$4:$AZ$4),"")&amp;" ","")&amp;IF(O118&gt;0,"Sweden: "&amp;IFERROR(LOOKUP(2,1/(Sweden!$C119:$AZ119&lt;&gt;""),Sweden!$C$4:$AZ$4),"")&amp;" ","")),"")</f>
        <v>Sweden: Sigge Alfredsson</v>
      </c>
      <c r="BJ118" s="32">
        <f t="shared" si="76"/>
        <v>6</v>
      </c>
      <c r="BK118" s="32">
        <f t="shared" si="77"/>
        <v>6.0019299999999998</v>
      </c>
    </row>
    <row r="119" spans="6:63" ht="13.5" customHeight="1">
      <c r="F119" s="32" t="str">
        <f t="shared" si="78"/>
        <v>Sweden</v>
      </c>
      <c r="G119" s="32" t="str">
        <f>IF(Sweden!AB$4="","",Sweden!AB$4)</f>
        <v/>
      </c>
      <c r="H119" s="32" t="str">
        <f>IF(G119="","",COUNTIF(Sweden!AB$5:AB$311,"&lt;&gt;"))</f>
        <v/>
      </c>
      <c r="I119" s="32" t="str">
        <f>IF(G119="","",SUMPRODUCT(--(Sweden!AB$5:AB$311&lt;&gt;""),--($P$4:$P$310&gt;0),--($P$4:$P$310&lt;3)))</f>
        <v/>
      </c>
      <c r="K119" s="32" t="str">
        <f>Denmark!A120</f>
        <v>Bar-tailed godwit</v>
      </c>
      <c r="L119" s="32">
        <f>Denmark!BA120</f>
        <v>0</v>
      </c>
      <c r="M119" s="32">
        <f>Norway!BA120</f>
        <v>4</v>
      </c>
      <c r="N119" s="32">
        <f>Finland!BA120</f>
        <v>1</v>
      </c>
      <c r="O119" s="32">
        <f>Sweden!BA120</f>
        <v>7</v>
      </c>
      <c r="P119" s="32">
        <f t="shared" si="44"/>
        <v>12</v>
      </c>
      <c r="Q119" s="32">
        <f t="shared" si="45"/>
        <v>3</v>
      </c>
      <c r="S119" s="32" t="str">
        <f t="shared" si="46"/>
        <v>Bar-tailed godwit</v>
      </c>
      <c r="T119" s="32">
        <f t="shared" si="47"/>
        <v>12</v>
      </c>
      <c r="U119" s="32">
        <f t="shared" si="48"/>
        <v>3</v>
      </c>
      <c r="V119" s="32" t="str">
        <f t="shared" si="49"/>
        <v>Norway Finland Sweden</v>
      </c>
      <c r="X119" s="32" t="str">
        <f t="shared" si="50"/>
        <v>Bar-tailed godwit</v>
      </c>
      <c r="Y119" s="32" t="str">
        <f t="shared" si="51"/>
        <v/>
      </c>
      <c r="Z119" s="32" t="str">
        <f>IF(AND(P119&gt;0,P119&lt;3),TRIM(IF(L119&gt;0,"Denmark: "&amp;IFERROR(LOOKUP(2,1/(Denmark!$C120:$AZ120&lt;&gt;""),Denmark!$C$4:$AZ$4),"")&amp;" ","")&amp;IF(M119&gt;0,"Norway: "&amp;IFERROR(LOOKUP(2,1/(Norway!$C120:$AZ120&lt;&gt;""),Norway!$C$4:$AZ$4),"")&amp;" ","")&amp;IF(N119&gt;0,"Finland: "&amp;IFERROR(LOOKUP(2,1/(Finland!$C120:$AZ120&lt;&gt;""),Finland!$C$4:$AZ$4),"")&amp;" ","")&amp;IF(O119&gt;0,"Sweden: "&amp;IFERROR(LOOKUP(2,1/(Sweden!$C120:$AZ120&lt;&gt;""),Sweden!$C$4:$AZ$4),"")&amp;" ","")),"")</f>
        <v/>
      </c>
      <c r="AA119" s="32">
        <f t="shared" si="52"/>
        <v>12</v>
      </c>
      <c r="AC119" s="32"/>
      <c r="AD119" s="32"/>
      <c r="AE119" s="32"/>
      <c r="AF119" s="32"/>
      <c r="AG119" s="32"/>
      <c r="AH119" s="32"/>
      <c r="AI119" s="32" t="str">
        <f t="shared" si="79"/>
        <v>Sweden</v>
      </c>
      <c r="AJ119" s="32" t="str">
        <f t="shared" si="80"/>
        <v/>
      </c>
      <c r="AK119" s="32" t="str">
        <f t="shared" si="81"/>
        <v/>
      </c>
      <c r="AL119" s="32" t="str">
        <f t="shared" si="82"/>
        <v/>
      </c>
      <c r="AM119" s="32">
        <f t="shared" si="83"/>
        <v>-1</v>
      </c>
      <c r="AN119" s="32">
        <f t="shared" si="84"/>
        <v>-1</v>
      </c>
      <c r="AO119" s="32" t="str">
        <f t="shared" si="59"/>
        <v>Bar-tailed godwit</v>
      </c>
      <c r="AP119" s="32">
        <f t="shared" si="60"/>
        <v>12</v>
      </c>
      <c r="AQ119" s="32">
        <f t="shared" si="61"/>
        <v>3</v>
      </c>
      <c r="AR119" s="32" t="str">
        <f t="shared" si="62"/>
        <v>Norway Finland Sweden</v>
      </c>
      <c r="AS119" s="32">
        <f t="shared" si="63"/>
        <v>12.00192</v>
      </c>
      <c r="AT119" s="32"/>
      <c r="AU119" s="32" t="str">
        <f t="shared" si="64"/>
        <v>Bar-tailed godwit</v>
      </c>
      <c r="AV119" s="32" t="str">
        <f t="shared" si="65"/>
        <v/>
      </c>
      <c r="AW119" s="32" t="str">
        <f t="shared" si="66"/>
        <v/>
      </c>
      <c r="AX119" s="32">
        <f t="shared" si="67"/>
        <v>12</v>
      </c>
      <c r="AY119" s="32">
        <f t="shared" si="68"/>
        <v>-1</v>
      </c>
      <c r="AZ119" s="32"/>
      <c r="BA119" s="32" t="str">
        <f t="shared" si="69"/>
        <v>Bar-tailed godwit</v>
      </c>
      <c r="BB119" s="32">
        <f t="shared" si="70"/>
        <v>12</v>
      </c>
      <c r="BC119" s="32">
        <f t="shared" si="71"/>
        <v>3</v>
      </c>
      <c r="BD119" s="32" t="str">
        <f t="shared" si="72"/>
        <v>Norway Finland Sweden</v>
      </c>
      <c r="BE119" s="32">
        <f t="shared" si="73"/>
        <v>-1</v>
      </c>
      <c r="BG119" s="32" t="str">
        <f t="shared" si="74"/>
        <v>Bar-tailed godwit</v>
      </c>
      <c r="BH119" s="32" t="str">
        <f t="shared" si="75"/>
        <v/>
      </c>
      <c r="BI119" s="32" t="str">
        <f>IF(Q119=1,TRIM(IF(L119&gt;0,"Denmark: "&amp;IFERROR(LOOKUP(2,1/(Denmark!$C120:$AZ120&lt;&gt;""),Denmark!$C$4:$AZ$4),"")&amp;" ","")&amp;IF(M119&gt;0,"Norway: "&amp;IFERROR(LOOKUP(2,1/(Norway!$C120:$AZ120&lt;&gt;""),Norway!$C$4:$AZ$4),"")&amp;" ","")&amp;IF(N119&gt;0,"Finland: "&amp;IFERROR(LOOKUP(2,1/(Finland!$C120:$AZ120&lt;&gt;""),Finland!$C$4:$AZ$4),"")&amp;" ","")&amp;IF(O119&gt;0,"Sweden: "&amp;IFERROR(LOOKUP(2,1/(Sweden!$C120:$AZ120&lt;&gt;""),Sweden!$C$4:$AZ$4),"")&amp;" ","")),"")</f>
        <v/>
      </c>
      <c r="BJ119" s="32">
        <f t="shared" si="76"/>
        <v>12</v>
      </c>
      <c r="BK119" s="32">
        <f t="shared" si="77"/>
        <v>-1</v>
      </c>
    </row>
    <row r="120" spans="6:63" ht="13.5" customHeight="1">
      <c r="F120" s="32" t="str">
        <f t="shared" si="78"/>
        <v>Sweden</v>
      </c>
      <c r="G120" s="32" t="str">
        <f>IF(Sweden!AC$4="","",Sweden!AC$4)</f>
        <v/>
      </c>
      <c r="H120" s="32" t="str">
        <f>IF(G120="","",COUNTIF(Sweden!AC$5:AC$311,"&lt;&gt;"))</f>
        <v/>
      </c>
      <c r="I120" s="32" t="str">
        <f>IF(G120="","",SUMPRODUCT(--(Sweden!AC$5:AC$311&lt;&gt;""),--($P$4:$P$310&gt;0),--($P$4:$P$310&lt;3)))</f>
        <v/>
      </c>
      <c r="K120" s="32" t="str">
        <f>Denmark!A121</f>
        <v>Eurasian whimbrel</v>
      </c>
      <c r="L120" s="32">
        <f>Denmark!BA121</f>
        <v>0</v>
      </c>
      <c r="M120" s="32">
        <f>Norway!BA121</f>
        <v>0</v>
      </c>
      <c r="N120" s="32">
        <f>Finland!BA121</f>
        <v>0</v>
      </c>
      <c r="O120" s="32">
        <f>Sweden!BA121</f>
        <v>0</v>
      </c>
      <c r="P120" s="32">
        <f t="shared" si="44"/>
        <v>0</v>
      </c>
      <c r="Q120" s="32">
        <f t="shared" si="45"/>
        <v>0</v>
      </c>
      <c r="S120" s="32" t="str">
        <f t="shared" si="46"/>
        <v>Eurasian whimbrel</v>
      </c>
      <c r="T120" s="32">
        <f t="shared" si="47"/>
        <v>0</v>
      </c>
      <c r="U120" s="32">
        <f t="shared" si="48"/>
        <v>0</v>
      </c>
      <c r="V120" s="32" t="str">
        <f t="shared" si="49"/>
        <v/>
      </c>
      <c r="X120" s="32" t="str">
        <f t="shared" si="50"/>
        <v>Eurasian whimbrel</v>
      </c>
      <c r="Y120" s="32" t="str">
        <f t="shared" si="51"/>
        <v/>
      </c>
      <c r="Z120" s="32" t="str">
        <f>IF(AND(P120&gt;0,P120&lt;3),TRIM(IF(L120&gt;0,"Denmark: "&amp;IFERROR(LOOKUP(2,1/(Denmark!$C121:$AZ121&lt;&gt;""),Denmark!$C$4:$AZ$4),"")&amp;" ","")&amp;IF(M120&gt;0,"Norway: "&amp;IFERROR(LOOKUP(2,1/(Norway!$C121:$AZ121&lt;&gt;""),Norway!$C$4:$AZ$4),"")&amp;" ","")&amp;IF(N120&gt;0,"Finland: "&amp;IFERROR(LOOKUP(2,1/(Finland!$C121:$AZ121&lt;&gt;""),Finland!$C$4:$AZ$4),"")&amp;" ","")&amp;IF(O120&gt;0,"Sweden: "&amp;IFERROR(LOOKUP(2,1/(Sweden!$C121:$AZ121&lt;&gt;""),Sweden!$C$4:$AZ$4),"")&amp;" ","")),"")</f>
        <v/>
      </c>
      <c r="AA120" s="32">
        <f t="shared" si="52"/>
        <v>0</v>
      </c>
      <c r="AC120" s="32"/>
      <c r="AD120" s="32"/>
      <c r="AE120" s="32"/>
      <c r="AF120" s="32"/>
      <c r="AG120" s="32"/>
      <c r="AH120" s="32"/>
      <c r="AI120" s="32" t="str">
        <f t="shared" si="79"/>
        <v>Sweden</v>
      </c>
      <c r="AJ120" s="32" t="str">
        <f t="shared" si="80"/>
        <v/>
      </c>
      <c r="AK120" s="32" t="str">
        <f t="shared" si="81"/>
        <v/>
      </c>
      <c r="AL120" s="32" t="str">
        <f t="shared" si="82"/>
        <v/>
      </c>
      <c r="AM120" s="32">
        <f t="shared" si="83"/>
        <v>-1</v>
      </c>
      <c r="AN120" s="32">
        <f t="shared" si="84"/>
        <v>-1</v>
      </c>
      <c r="AO120" s="32" t="str">
        <f t="shared" si="59"/>
        <v>Eurasian whimbrel</v>
      </c>
      <c r="AP120" s="32">
        <f t="shared" si="60"/>
        <v>0</v>
      </c>
      <c r="AQ120" s="32">
        <f t="shared" si="61"/>
        <v>0</v>
      </c>
      <c r="AR120" s="32" t="str">
        <f t="shared" si="62"/>
        <v/>
      </c>
      <c r="AS120" s="32">
        <f t="shared" si="63"/>
        <v>1.91E-3</v>
      </c>
      <c r="AT120" s="32"/>
      <c r="AU120" s="32" t="str">
        <f t="shared" si="64"/>
        <v>Eurasian whimbrel</v>
      </c>
      <c r="AV120" s="32" t="str">
        <f t="shared" si="65"/>
        <v/>
      </c>
      <c r="AW120" s="32" t="str">
        <f t="shared" si="66"/>
        <v/>
      </c>
      <c r="AX120" s="32">
        <f t="shared" si="67"/>
        <v>0</v>
      </c>
      <c r="AY120" s="32">
        <f t="shared" si="68"/>
        <v>-1</v>
      </c>
      <c r="AZ120" s="32"/>
      <c r="BA120" s="32" t="str">
        <f t="shared" si="69"/>
        <v>Eurasian whimbrel</v>
      </c>
      <c r="BB120" s="32">
        <f t="shared" si="70"/>
        <v>0</v>
      </c>
      <c r="BC120" s="32">
        <f t="shared" si="71"/>
        <v>0</v>
      </c>
      <c r="BD120" s="32" t="str">
        <f t="shared" si="72"/>
        <v/>
      </c>
      <c r="BE120" s="32">
        <f t="shared" si="73"/>
        <v>-1</v>
      </c>
      <c r="BG120" s="32" t="str">
        <f t="shared" si="74"/>
        <v>Eurasian whimbrel</v>
      </c>
      <c r="BH120" s="32" t="str">
        <f t="shared" si="75"/>
        <v/>
      </c>
      <c r="BI120" s="32" t="str">
        <f>IF(Q120=1,TRIM(IF(L120&gt;0,"Denmark: "&amp;IFERROR(LOOKUP(2,1/(Denmark!$C121:$AZ121&lt;&gt;""),Denmark!$C$4:$AZ$4),"")&amp;" ","")&amp;IF(M120&gt;0,"Norway: "&amp;IFERROR(LOOKUP(2,1/(Norway!$C121:$AZ121&lt;&gt;""),Norway!$C$4:$AZ$4),"")&amp;" ","")&amp;IF(N120&gt;0,"Finland: "&amp;IFERROR(LOOKUP(2,1/(Finland!$C121:$AZ121&lt;&gt;""),Finland!$C$4:$AZ$4),"")&amp;" ","")&amp;IF(O120&gt;0,"Sweden: "&amp;IFERROR(LOOKUP(2,1/(Sweden!$C121:$AZ121&lt;&gt;""),Sweden!$C$4:$AZ$4),"")&amp;" ","")),"")</f>
        <v/>
      </c>
      <c r="BJ120" s="32">
        <f t="shared" si="76"/>
        <v>0</v>
      </c>
      <c r="BK120" s="32">
        <f t="shared" si="77"/>
        <v>-1</v>
      </c>
    </row>
    <row r="121" spans="6:63" ht="13.5" customHeight="1">
      <c r="F121" s="32" t="str">
        <f t="shared" si="78"/>
        <v>Sweden</v>
      </c>
      <c r="G121" s="32" t="str">
        <f>IF(Sweden!AD$4="","",Sweden!AD$4)</f>
        <v/>
      </c>
      <c r="H121" s="32" t="str">
        <f>IF(G121="","",COUNTIF(Sweden!AD$5:AD$311,"&lt;&gt;"))</f>
        <v/>
      </c>
      <c r="I121" s="32" t="str">
        <f>IF(G121="","",SUMPRODUCT(--(Sweden!AD$5:AD$311&lt;&gt;""),--($P$4:$P$310&gt;0),--($P$4:$P$310&lt;3)))</f>
        <v/>
      </c>
      <c r="K121" s="32" t="str">
        <f>Denmark!A122</f>
        <v>Eurasian curlew</v>
      </c>
      <c r="L121" s="32">
        <f>Denmark!BA122</f>
        <v>0</v>
      </c>
      <c r="M121" s="32">
        <f>Norway!BA122</f>
        <v>1</v>
      </c>
      <c r="N121" s="32">
        <f>Finland!BA122</f>
        <v>0</v>
      </c>
      <c r="O121" s="32">
        <f>Sweden!BA122</f>
        <v>6</v>
      </c>
      <c r="P121" s="32">
        <f t="shared" si="44"/>
        <v>7</v>
      </c>
      <c r="Q121" s="32">
        <f t="shared" si="45"/>
        <v>2</v>
      </c>
      <c r="S121" s="32" t="str">
        <f t="shared" si="46"/>
        <v>Eurasian curlew</v>
      </c>
      <c r="T121" s="32">
        <f t="shared" si="47"/>
        <v>7</v>
      </c>
      <c r="U121" s="32">
        <f t="shared" si="48"/>
        <v>2</v>
      </c>
      <c r="V121" s="32" t="str">
        <f t="shared" si="49"/>
        <v>Norway Sweden</v>
      </c>
      <c r="X121" s="32" t="str">
        <f t="shared" si="50"/>
        <v>Eurasian curlew</v>
      </c>
      <c r="Y121" s="32" t="str">
        <f t="shared" si="51"/>
        <v/>
      </c>
      <c r="Z121" s="32" t="str">
        <f>IF(AND(P121&gt;0,P121&lt;3),TRIM(IF(L121&gt;0,"Denmark: "&amp;IFERROR(LOOKUP(2,1/(Denmark!$C122:$AZ122&lt;&gt;""),Denmark!$C$4:$AZ$4),"")&amp;" ","")&amp;IF(M121&gt;0,"Norway: "&amp;IFERROR(LOOKUP(2,1/(Norway!$C122:$AZ122&lt;&gt;""),Norway!$C$4:$AZ$4),"")&amp;" ","")&amp;IF(N121&gt;0,"Finland: "&amp;IFERROR(LOOKUP(2,1/(Finland!$C122:$AZ122&lt;&gt;""),Finland!$C$4:$AZ$4),"")&amp;" ","")&amp;IF(O121&gt;0,"Sweden: "&amp;IFERROR(LOOKUP(2,1/(Sweden!$C122:$AZ122&lt;&gt;""),Sweden!$C$4:$AZ$4),"")&amp;" ","")),"")</f>
        <v/>
      </c>
      <c r="AA121" s="32">
        <f t="shared" si="52"/>
        <v>7</v>
      </c>
      <c r="AC121" s="32"/>
      <c r="AD121" s="32"/>
      <c r="AE121" s="32"/>
      <c r="AF121" s="32"/>
      <c r="AG121" s="32"/>
      <c r="AH121" s="32"/>
      <c r="AI121" s="32" t="str">
        <f t="shared" si="79"/>
        <v>Sweden</v>
      </c>
      <c r="AJ121" s="32" t="str">
        <f t="shared" si="80"/>
        <v/>
      </c>
      <c r="AK121" s="32" t="str">
        <f t="shared" si="81"/>
        <v/>
      </c>
      <c r="AL121" s="32" t="str">
        <f t="shared" si="82"/>
        <v/>
      </c>
      <c r="AM121" s="32">
        <f t="shared" si="83"/>
        <v>-1</v>
      </c>
      <c r="AN121" s="32">
        <f t="shared" si="84"/>
        <v>-1</v>
      </c>
      <c r="AO121" s="32" t="str">
        <f t="shared" si="59"/>
        <v>Eurasian curlew</v>
      </c>
      <c r="AP121" s="32">
        <f t="shared" si="60"/>
        <v>7</v>
      </c>
      <c r="AQ121" s="32">
        <f t="shared" si="61"/>
        <v>2</v>
      </c>
      <c r="AR121" s="32" t="str">
        <f t="shared" si="62"/>
        <v>Norway Sweden</v>
      </c>
      <c r="AS121" s="32">
        <f t="shared" si="63"/>
        <v>7.0019</v>
      </c>
      <c r="AT121" s="32"/>
      <c r="AU121" s="32" t="str">
        <f t="shared" si="64"/>
        <v>Eurasian curlew</v>
      </c>
      <c r="AV121" s="32" t="str">
        <f t="shared" si="65"/>
        <v/>
      </c>
      <c r="AW121" s="32" t="str">
        <f t="shared" si="66"/>
        <v/>
      </c>
      <c r="AX121" s="32">
        <f t="shared" si="67"/>
        <v>7</v>
      </c>
      <c r="AY121" s="32">
        <f t="shared" si="68"/>
        <v>-1</v>
      </c>
      <c r="AZ121" s="32"/>
      <c r="BA121" s="32" t="str">
        <f t="shared" si="69"/>
        <v>Eurasian curlew</v>
      </c>
      <c r="BB121" s="32">
        <f t="shared" si="70"/>
        <v>7</v>
      </c>
      <c r="BC121" s="32">
        <f t="shared" si="71"/>
        <v>2</v>
      </c>
      <c r="BD121" s="32" t="str">
        <f t="shared" si="72"/>
        <v>Norway Sweden</v>
      </c>
      <c r="BE121" s="32">
        <f t="shared" si="73"/>
        <v>-1</v>
      </c>
      <c r="BG121" s="32" t="str">
        <f t="shared" si="74"/>
        <v>Eurasian curlew</v>
      </c>
      <c r="BH121" s="32" t="str">
        <f t="shared" si="75"/>
        <v/>
      </c>
      <c r="BI121" s="32" t="str">
        <f>IF(Q121=1,TRIM(IF(L121&gt;0,"Denmark: "&amp;IFERROR(LOOKUP(2,1/(Denmark!$C122:$AZ122&lt;&gt;""),Denmark!$C$4:$AZ$4),"")&amp;" ","")&amp;IF(M121&gt;0,"Norway: "&amp;IFERROR(LOOKUP(2,1/(Norway!$C122:$AZ122&lt;&gt;""),Norway!$C$4:$AZ$4),"")&amp;" ","")&amp;IF(N121&gt;0,"Finland: "&amp;IFERROR(LOOKUP(2,1/(Finland!$C122:$AZ122&lt;&gt;""),Finland!$C$4:$AZ$4),"")&amp;" ","")&amp;IF(O121&gt;0,"Sweden: "&amp;IFERROR(LOOKUP(2,1/(Sweden!$C122:$AZ122&lt;&gt;""),Sweden!$C$4:$AZ$4),"")&amp;" ","")),"")</f>
        <v/>
      </c>
      <c r="BJ121" s="32">
        <f t="shared" si="76"/>
        <v>7</v>
      </c>
      <c r="BK121" s="32">
        <f t="shared" si="77"/>
        <v>-1</v>
      </c>
    </row>
    <row r="122" spans="6:63" ht="13.5" customHeight="1">
      <c r="F122" s="32" t="str">
        <f t="shared" si="78"/>
        <v>Sweden</v>
      </c>
      <c r="G122" s="32" t="str">
        <f>IF(Sweden!AE$4="","",Sweden!AE$4)</f>
        <v/>
      </c>
      <c r="H122" s="32" t="str">
        <f>IF(G122="","",COUNTIF(Sweden!AE$5:AE$311,"&lt;&gt;"))</f>
        <v/>
      </c>
      <c r="I122" s="32" t="str">
        <f>IF(G122="","",SUMPRODUCT(--(Sweden!AE$5:AE$311&lt;&gt;""),--($P$4:$P$310&gt;0),--($P$4:$P$310&lt;3)))</f>
        <v/>
      </c>
      <c r="K122" s="32" t="str">
        <f>Denmark!A123</f>
        <v>Spotted redshank</v>
      </c>
      <c r="L122" s="32">
        <f>Denmark!BA123</f>
        <v>0</v>
      </c>
      <c r="M122" s="32">
        <f>Norway!BA123</f>
        <v>0</v>
      </c>
      <c r="N122" s="32">
        <f>Finland!BA123</f>
        <v>1</v>
      </c>
      <c r="O122" s="32">
        <f>Sweden!BA123</f>
        <v>4</v>
      </c>
      <c r="P122" s="32">
        <f t="shared" si="44"/>
        <v>5</v>
      </c>
      <c r="Q122" s="32">
        <f t="shared" si="45"/>
        <v>2</v>
      </c>
      <c r="S122" s="32" t="str">
        <f t="shared" si="46"/>
        <v>Spotted redshank</v>
      </c>
      <c r="T122" s="32">
        <f t="shared" si="47"/>
        <v>5</v>
      </c>
      <c r="U122" s="32">
        <f t="shared" si="48"/>
        <v>2</v>
      </c>
      <c r="V122" s="32" t="str">
        <f t="shared" si="49"/>
        <v>Finland Sweden</v>
      </c>
      <c r="X122" s="32" t="str">
        <f t="shared" si="50"/>
        <v>Spotted redshank</v>
      </c>
      <c r="Y122" s="32" t="str">
        <f t="shared" si="51"/>
        <v/>
      </c>
      <c r="Z122" s="32" t="str">
        <f>IF(AND(P122&gt;0,P122&lt;3),TRIM(IF(L122&gt;0,"Denmark: "&amp;IFERROR(LOOKUP(2,1/(Denmark!$C123:$AZ123&lt;&gt;""),Denmark!$C$4:$AZ$4),"")&amp;" ","")&amp;IF(M122&gt;0,"Norway: "&amp;IFERROR(LOOKUP(2,1/(Norway!$C123:$AZ123&lt;&gt;""),Norway!$C$4:$AZ$4),"")&amp;" ","")&amp;IF(N122&gt;0,"Finland: "&amp;IFERROR(LOOKUP(2,1/(Finland!$C123:$AZ123&lt;&gt;""),Finland!$C$4:$AZ$4),"")&amp;" ","")&amp;IF(O122&gt;0,"Sweden: "&amp;IFERROR(LOOKUP(2,1/(Sweden!$C123:$AZ123&lt;&gt;""),Sweden!$C$4:$AZ$4),"")&amp;" ","")),"")</f>
        <v/>
      </c>
      <c r="AA122" s="32">
        <f t="shared" si="52"/>
        <v>5</v>
      </c>
      <c r="AC122" s="32"/>
      <c r="AD122" s="32"/>
      <c r="AE122" s="32"/>
      <c r="AF122" s="32"/>
      <c r="AG122" s="32"/>
      <c r="AH122" s="32"/>
      <c r="AI122" s="32" t="str">
        <f t="shared" si="79"/>
        <v>Sweden</v>
      </c>
      <c r="AJ122" s="32" t="str">
        <f t="shared" si="80"/>
        <v/>
      </c>
      <c r="AK122" s="32" t="str">
        <f t="shared" si="81"/>
        <v/>
      </c>
      <c r="AL122" s="32" t="str">
        <f t="shared" si="82"/>
        <v/>
      </c>
      <c r="AM122" s="32">
        <f t="shared" si="83"/>
        <v>-1</v>
      </c>
      <c r="AN122" s="32">
        <f t="shared" si="84"/>
        <v>-1</v>
      </c>
      <c r="AO122" s="32" t="str">
        <f t="shared" si="59"/>
        <v>Spotted redshank</v>
      </c>
      <c r="AP122" s="32">
        <f t="shared" si="60"/>
        <v>5</v>
      </c>
      <c r="AQ122" s="32">
        <f t="shared" si="61"/>
        <v>2</v>
      </c>
      <c r="AR122" s="32" t="str">
        <f t="shared" si="62"/>
        <v>Finland Sweden</v>
      </c>
      <c r="AS122" s="32">
        <f t="shared" si="63"/>
        <v>5.0018900000000004</v>
      </c>
      <c r="AT122" s="32"/>
      <c r="AU122" s="32" t="str">
        <f t="shared" si="64"/>
        <v>Spotted redshank</v>
      </c>
      <c r="AV122" s="32" t="str">
        <f t="shared" si="65"/>
        <v/>
      </c>
      <c r="AW122" s="32" t="str">
        <f t="shared" si="66"/>
        <v/>
      </c>
      <c r="AX122" s="32">
        <f t="shared" si="67"/>
        <v>5</v>
      </c>
      <c r="AY122" s="32">
        <f t="shared" si="68"/>
        <v>-1</v>
      </c>
      <c r="AZ122" s="32"/>
      <c r="BA122" s="32" t="str">
        <f t="shared" si="69"/>
        <v>Spotted redshank</v>
      </c>
      <c r="BB122" s="32">
        <f t="shared" si="70"/>
        <v>5</v>
      </c>
      <c r="BC122" s="32">
        <f t="shared" si="71"/>
        <v>2</v>
      </c>
      <c r="BD122" s="32" t="str">
        <f t="shared" si="72"/>
        <v>Finland Sweden</v>
      </c>
      <c r="BE122" s="32">
        <f t="shared" si="73"/>
        <v>-1</v>
      </c>
      <c r="BG122" s="32" t="str">
        <f t="shared" si="74"/>
        <v>Spotted redshank</v>
      </c>
      <c r="BH122" s="32" t="str">
        <f t="shared" si="75"/>
        <v/>
      </c>
      <c r="BI122" s="32" t="str">
        <f>IF(Q122=1,TRIM(IF(L122&gt;0,"Denmark: "&amp;IFERROR(LOOKUP(2,1/(Denmark!$C123:$AZ123&lt;&gt;""),Denmark!$C$4:$AZ$4),"")&amp;" ","")&amp;IF(M122&gt;0,"Norway: "&amp;IFERROR(LOOKUP(2,1/(Norway!$C123:$AZ123&lt;&gt;""),Norway!$C$4:$AZ$4),"")&amp;" ","")&amp;IF(N122&gt;0,"Finland: "&amp;IFERROR(LOOKUP(2,1/(Finland!$C123:$AZ123&lt;&gt;""),Finland!$C$4:$AZ$4),"")&amp;" ","")&amp;IF(O122&gt;0,"Sweden: "&amp;IFERROR(LOOKUP(2,1/(Sweden!$C123:$AZ123&lt;&gt;""),Sweden!$C$4:$AZ$4),"")&amp;" ","")),"")</f>
        <v/>
      </c>
      <c r="BJ122" s="32">
        <f t="shared" si="76"/>
        <v>5</v>
      </c>
      <c r="BK122" s="32">
        <f t="shared" si="77"/>
        <v>-1</v>
      </c>
    </row>
    <row r="123" spans="6:63" ht="13.5" customHeight="1">
      <c r="F123" s="32" t="str">
        <f t="shared" si="78"/>
        <v>Sweden</v>
      </c>
      <c r="G123" s="32" t="str">
        <f>IF(Sweden!AF$4="","",Sweden!AF$4)</f>
        <v/>
      </c>
      <c r="H123" s="32" t="str">
        <f>IF(G123="","",COUNTIF(Sweden!AF$5:AF$311,"&lt;&gt;"))</f>
        <v/>
      </c>
      <c r="I123" s="32" t="str">
        <f>IF(G123="","",SUMPRODUCT(--(Sweden!AF$5:AF$311&lt;&gt;""),--($P$4:$P$310&gt;0),--($P$4:$P$310&lt;3)))</f>
        <v/>
      </c>
      <c r="K123" s="32" t="str">
        <f>Denmark!A124</f>
        <v>Common redshank</v>
      </c>
      <c r="L123" s="32">
        <f>Denmark!BA124</f>
        <v>0</v>
      </c>
      <c r="M123" s="32">
        <f>Norway!BA124</f>
        <v>0</v>
      </c>
      <c r="N123" s="32">
        <f>Finland!BA124</f>
        <v>0</v>
      </c>
      <c r="O123" s="32">
        <f>Sweden!BA124</f>
        <v>8</v>
      </c>
      <c r="P123" s="32">
        <f t="shared" si="44"/>
        <v>8</v>
      </c>
      <c r="Q123" s="32">
        <f t="shared" si="45"/>
        <v>1</v>
      </c>
      <c r="S123" s="32" t="str">
        <f t="shared" si="46"/>
        <v>Common redshank</v>
      </c>
      <c r="T123" s="32">
        <f t="shared" si="47"/>
        <v>8</v>
      </c>
      <c r="U123" s="32">
        <f t="shared" si="48"/>
        <v>1</v>
      </c>
      <c r="V123" s="32" t="str">
        <f t="shared" si="49"/>
        <v>Sweden</v>
      </c>
      <c r="X123" s="32" t="str">
        <f t="shared" si="50"/>
        <v>Common redshank</v>
      </c>
      <c r="Y123" s="32" t="str">
        <f t="shared" si="51"/>
        <v/>
      </c>
      <c r="Z123" s="32" t="str">
        <f>IF(AND(P123&gt;0,P123&lt;3),TRIM(IF(L123&gt;0,"Denmark: "&amp;IFERROR(LOOKUP(2,1/(Denmark!$C124:$AZ124&lt;&gt;""),Denmark!$C$4:$AZ$4),"")&amp;" ","")&amp;IF(M123&gt;0,"Norway: "&amp;IFERROR(LOOKUP(2,1/(Norway!$C124:$AZ124&lt;&gt;""),Norway!$C$4:$AZ$4),"")&amp;" ","")&amp;IF(N123&gt;0,"Finland: "&amp;IFERROR(LOOKUP(2,1/(Finland!$C124:$AZ124&lt;&gt;""),Finland!$C$4:$AZ$4),"")&amp;" ","")&amp;IF(O123&gt;0,"Sweden: "&amp;IFERROR(LOOKUP(2,1/(Sweden!$C124:$AZ124&lt;&gt;""),Sweden!$C$4:$AZ$4),"")&amp;" ","")),"")</f>
        <v/>
      </c>
      <c r="AA123" s="32">
        <f t="shared" si="52"/>
        <v>8</v>
      </c>
      <c r="AC123" s="32"/>
      <c r="AD123" s="32"/>
      <c r="AE123" s="32"/>
      <c r="AF123" s="32"/>
      <c r="AG123" s="32"/>
      <c r="AH123" s="32"/>
      <c r="AI123" s="32" t="str">
        <f t="shared" si="79"/>
        <v>Sweden</v>
      </c>
      <c r="AJ123" s="32" t="str">
        <f t="shared" si="80"/>
        <v/>
      </c>
      <c r="AK123" s="32" t="str">
        <f t="shared" si="81"/>
        <v/>
      </c>
      <c r="AL123" s="32" t="str">
        <f t="shared" si="82"/>
        <v/>
      </c>
      <c r="AM123" s="32">
        <f t="shared" si="83"/>
        <v>-1</v>
      </c>
      <c r="AN123" s="32">
        <f t="shared" si="84"/>
        <v>-1</v>
      </c>
      <c r="AO123" s="32" t="str">
        <f t="shared" si="59"/>
        <v>Common redshank</v>
      </c>
      <c r="AP123" s="32">
        <f t="shared" si="60"/>
        <v>8</v>
      </c>
      <c r="AQ123" s="32">
        <f t="shared" si="61"/>
        <v>1</v>
      </c>
      <c r="AR123" s="32" t="str">
        <f t="shared" si="62"/>
        <v>Sweden</v>
      </c>
      <c r="AS123" s="32">
        <f t="shared" si="63"/>
        <v>8.0018799999999999</v>
      </c>
      <c r="AT123" s="32"/>
      <c r="AU123" s="32" t="str">
        <f t="shared" si="64"/>
        <v>Common redshank</v>
      </c>
      <c r="AV123" s="32" t="str">
        <f t="shared" si="65"/>
        <v/>
      </c>
      <c r="AW123" s="32" t="str">
        <f t="shared" si="66"/>
        <v/>
      </c>
      <c r="AX123" s="32">
        <f t="shared" si="67"/>
        <v>8</v>
      </c>
      <c r="AY123" s="32">
        <f t="shared" si="68"/>
        <v>-1</v>
      </c>
      <c r="AZ123" s="32"/>
      <c r="BA123" s="32" t="str">
        <f t="shared" si="69"/>
        <v>Common redshank</v>
      </c>
      <c r="BB123" s="32">
        <f t="shared" si="70"/>
        <v>8</v>
      </c>
      <c r="BC123" s="32">
        <f t="shared" si="71"/>
        <v>1</v>
      </c>
      <c r="BD123" s="32" t="str">
        <f t="shared" si="72"/>
        <v>Sweden</v>
      </c>
      <c r="BE123" s="32">
        <f t="shared" si="73"/>
        <v>-1</v>
      </c>
      <c r="BG123" s="32" t="str">
        <f t="shared" si="74"/>
        <v>Common redshank</v>
      </c>
      <c r="BH123" s="32" t="str">
        <f t="shared" si="75"/>
        <v>Sweden</v>
      </c>
      <c r="BI123" s="32" t="str">
        <f>IF(Q123=1,TRIM(IF(L123&gt;0,"Denmark: "&amp;IFERROR(LOOKUP(2,1/(Denmark!$C124:$AZ124&lt;&gt;""),Denmark!$C$4:$AZ$4),"")&amp;" ","")&amp;IF(M123&gt;0,"Norway: "&amp;IFERROR(LOOKUP(2,1/(Norway!$C124:$AZ124&lt;&gt;""),Norway!$C$4:$AZ$4),"")&amp;" ","")&amp;IF(N123&gt;0,"Finland: "&amp;IFERROR(LOOKUP(2,1/(Finland!$C124:$AZ124&lt;&gt;""),Finland!$C$4:$AZ$4),"")&amp;" ","")&amp;IF(O123&gt;0,"Sweden: "&amp;IFERROR(LOOKUP(2,1/(Sweden!$C124:$AZ124&lt;&gt;""),Sweden!$C$4:$AZ$4),"")&amp;" ","")),"")</f>
        <v>Sweden: Sigge Alfredsson</v>
      </c>
      <c r="BJ123" s="32">
        <f t="shared" si="76"/>
        <v>8</v>
      </c>
      <c r="BK123" s="32">
        <f t="shared" si="77"/>
        <v>8.0018799999999999</v>
      </c>
    </row>
    <row r="124" spans="6:63" ht="13.5" customHeight="1">
      <c r="F124" t="str">
        <f t="shared" ref="F124:F143" si="85">"Denmark"</f>
        <v>Denmark</v>
      </c>
      <c r="G124" t="str">
        <f>IF(Denmark!AG$4="","",Denmark!AG$4)</f>
        <v/>
      </c>
      <c r="H124" t="str">
        <f>IF(G124="","",COUNTIF(Denmark!AG$5:AG$311,"&lt;&gt;"))</f>
        <v/>
      </c>
      <c r="I124" t="str">
        <f>IF(G124="","",SUMPRODUCT(--(Denmark!AG$5:AG$311&lt;&gt;""),--($P$4:$P$310&gt;0),--($P$4:$P$310&lt;3)))</f>
        <v/>
      </c>
      <c r="K124" s="32" t="str">
        <f>Denmark!A125</f>
        <v>Marsh sandpiper</v>
      </c>
      <c r="L124" s="32">
        <f>Denmark!BA125</f>
        <v>0</v>
      </c>
      <c r="M124" s="32">
        <f>Norway!BA125</f>
        <v>0</v>
      </c>
      <c r="N124" s="32">
        <f>Finland!BA125</f>
        <v>0</v>
      </c>
      <c r="O124" s="32">
        <f>Sweden!BA125</f>
        <v>0</v>
      </c>
      <c r="P124" s="32">
        <f t="shared" si="44"/>
        <v>0</v>
      </c>
      <c r="Q124" s="32">
        <f t="shared" si="45"/>
        <v>0</v>
      </c>
      <c r="S124" s="32" t="str">
        <f t="shared" si="46"/>
        <v>Marsh sandpiper</v>
      </c>
      <c r="T124" s="32">
        <f t="shared" si="47"/>
        <v>0</v>
      </c>
      <c r="U124" s="32">
        <f t="shared" si="48"/>
        <v>0</v>
      </c>
      <c r="V124" s="32" t="str">
        <f t="shared" si="49"/>
        <v/>
      </c>
      <c r="X124" s="32" t="str">
        <f t="shared" si="50"/>
        <v>Marsh sandpiper</v>
      </c>
      <c r="Y124" s="32" t="str">
        <f t="shared" si="51"/>
        <v/>
      </c>
      <c r="Z124" s="32" t="str">
        <f>IF(AND(P124&gt;0,P124&lt;3),TRIM(IF(L124&gt;0,"Denmark: "&amp;IFERROR(LOOKUP(2,1/(Denmark!$C125:$AZ125&lt;&gt;""),Denmark!$C$4:$AZ$4),"")&amp;" ","")&amp;IF(M124&gt;0,"Norway: "&amp;IFERROR(LOOKUP(2,1/(Norway!$C125:$AZ125&lt;&gt;""),Norway!$C$4:$AZ$4),"")&amp;" ","")&amp;IF(N124&gt;0,"Finland: "&amp;IFERROR(LOOKUP(2,1/(Finland!$C125:$AZ125&lt;&gt;""),Finland!$C$4:$AZ$4),"")&amp;" ","")&amp;IF(O124&gt;0,"Sweden: "&amp;IFERROR(LOOKUP(2,1/(Sweden!$C125:$AZ125&lt;&gt;""),Sweden!$C$4:$AZ$4),"")&amp;" ","")),"")</f>
        <v/>
      </c>
      <c r="AA124" s="32">
        <f t="shared" si="52"/>
        <v>0</v>
      </c>
      <c r="AC124" s="32"/>
      <c r="AD124" s="32"/>
      <c r="AE124" s="32"/>
      <c r="AF124" s="32"/>
      <c r="AG124" s="32"/>
      <c r="AH124" s="32"/>
      <c r="AI124" s="32" t="str">
        <f t="shared" si="79"/>
        <v>Denmark</v>
      </c>
      <c r="AJ124" s="32" t="str">
        <f t="shared" si="80"/>
        <v/>
      </c>
      <c r="AK124" s="32" t="str">
        <f t="shared" si="81"/>
        <v/>
      </c>
      <c r="AL124" s="32" t="str">
        <f t="shared" si="82"/>
        <v/>
      </c>
      <c r="AM124" s="32">
        <f t="shared" si="83"/>
        <v>-1</v>
      </c>
      <c r="AN124" s="32">
        <f t="shared" si="84"/>
        <v>-1</v>
      </c>
      <c r="AO124" s="32" t="str">
        <f t="shared" si="59"/>
        <v>Marsh sandpiper</v>
      </c>
      <c r="AP124" s="32">
        <f t="shared" si="60"/>
        <v>0</v>
      </c>
      <c r="AQ124" s="32">
        <f t="shared" si="61"/>
        <v>0</v>
      </c>
      <c r="AR124" s="32" t="str">
        <f t="shared" si="62"/>
        <v/>
      </c>
      <c r="AS124" s="32">
        <f t="shared" si="63"/>
        <v>1.8699999999999999E-3</v>
      </c>
      <c r="AT124" s="32"/>
      <c r="AU124" s="32" t="str">
        <f t="shared" si="64"/>
        <v>Marsh sandpiper</v>
      </c>
      <c r="AV124" s="32" t="str">
        <f t="shared" si="65"/>
        <v/>
      </c>
      <c r="AW124" s="32" t="str">
        <f t="shared" si="66"/>
        <v/>
      </c>
      <c r="AX124" s="32">
        <f t="shared" si="67"/>
        <v>0</v>
      </c>
      <c r="AY124" s="32">
        <f t="shared" si="68"/>
        <v>-1</v>
      </c>
      <c r="AZ124" s="32"/>
      <c r="BA124" s="32" t="str">
        <f t="shared" si="69"/>
        <v>Marsh sandpiper</v>
      </c>
      <c r="BB124" s="32">
        <f t="shared" si="70"/>
        <v>0</v>
      </c>
      <c r="BC124" s="32">
        <f t="shared" si="71"/>
        <v>0</v>
      </c>
      <c r="BD124" s="32" t="str">
        <f t="shared" si="72"/>
        <v/>
      </c>
      <c r="BE124" s="32">
        <f t="shared" si="73"/>
        <v>-1</v>
      </c>
      <c r="BG124" s="32" t="str">
        <f t="shared" si="74"/>
        <v>Marsh sandpiper</v>
      </c>
      <c r="BH124" s="32" t="str">
        <f t="shared" si="75"/>
        <v/>
      </c>
      <c r="BI124" s="32" t="str">
        <f>IF(Q124=1,TRIM(IF(L124&gt;0,"Denmark: "&amp;IFERROR(LOOKUP(2,1/(Denmark!$C125:$AZ125&lt;&gt;""),Denmark!$C$4:$AZ$4),"")&amp;" ","")&amp;IF(M124&gt;0,"Norway: "&amp;IFERROR(LOOKUP(2,1/(Norway!$C125:$AZ125&lt;&gt;""),Norway!$C$4:$AZ$4),"")&amp;" ","")&amp;IF(N124&gt;0,"Finland: "&amp;IFERROR(LOOKUP(2,1/(Finland!$C125:$AZ125&lt;&gt;""),Finland!$C$4:$AZ$4),"")&amp;" ","")&amp;IF(O124&gt;0,"Sweden: "&amp;IFERROR(LOOKUP(2,1/(Sweden!$C125:$AZ125&lt;&gt;""),Sweden!$C$4:$AZ$4),"")&amp;" ","")),"")</f>
        <v/>
      </c>
      <c r="BJ124" s="32">
        <f t="shared" si="76"/>
        <v>0</v>
      </c>
      <c r="BK124" s="32">
        <f t="shared" si="77"/>
        <v>-1</v>
      </c>
    </row>
    <row r="125" spans="6:63" ht="13.5" customHeight="1">
      <c r="F125" t="str">
        <f t="shared" si="85"/>
        <v>Denmark</v>
      </c>
      <c r="G125" t="str">
        <f>IF(Denmark!AH$4="","",Denmark!AH$4)</f>
        <v/>
      </c>
      <c r="H125" t="str">
        <f>IF(G125="","",COUNTIF(Denmark!AH$5:AH$311,"&lt;&gt;"))</f>
        <v/>
      </c>
      <c r="I125" t="str">
        <f>IF(G125="","",SUMPRODUCT(--(Denmark!AH$5:AH$311&lt;&gt;""),--($P$4:$P$310&gt;0),--($P$4:$P$310&lt;3)))</f>
        <v/>
      </c>
      <c r="K125" s="32" t="str">
        <f>Denmark!A126</f>
        <v>Common greenshank</v>
      </c>
      <c r="L125" s="32">
        <f>Denmark!BA126</f>
        <v>0</v>
      </c>
      <c r="M125" s="32">
        <f>Norway!BA126</f>
        <v>0</v>
      </c>
      <c r="N125" s="32">
        <f>Finland!BA126</f>
        <v>6</v>
      </c>
      <c r="O125" s="32">
        <f>Sweden!BA126</f>
        <v>7</v>
      </c>
      <c r="P125" s="32">
        <f t="shared" si="44"/>
        <v>13</v>
      </c>
      <c r="Q125" s="32">
        <f t="shared" si="45"/>
        <v>2</v>
      </c>
      <c r="S125" s="32" t="str">
        <f t="shared" si="46"/>
        <v>Common greenshank</v>
      </c>
      <c r="T125" s="32">
        <f t="shared" si="47"/>
        <v>13</v>
      </c>
      <c r="U125" s="32">
        <f t="shared" si="48"/>
        <v>2</v>
      </c>
      <c r="V125" s="32" t="str">
        <f t="shared" si="49"/>
        <v>Finland Sweden</v>
      </c>
      <c r="X125" s="32" t="str">
        <f t="shared" si="50"/>
        <v>Common greenshank</v>
      </c>
      <c r="Y125" s="32" t="str">
        <f t="shared" si="51"/>
        <v/>
      </c>
      <c r="Z125" s="32" t="str">
        <f>IF(AND(P125&gt;0,P125&lt;3),TRIM(IF(L125&gt;0,"Denmark: "&amp;IFERROR(LOOKUP(2,1/(Denmark!$C126:$AZ126&lt;&gt;""),Denmark!$C$4:$AZ$4),"")&amp;" ","")&amp;IF(M125&gt;0,"Norway: "&amp;IFERROR(LOOKUP(2,1/(Norway!$C126:$AZ126&lt;&gt;""),Norway!$C$4:$AZ$4),"")&amp;" ","")&amp;IF(N125&gt;0,"Finland: "&amp;IFERROR(LOOKUP(2,1/(Finland!$C126:$AZ126&lt;&gt;""),Finland!$C$4:$AZ$4),"")&amp;" ","")&amp;IF(O125&gt;0,"Sweden: "&amp;IFERROR(LOOKUP(2,1/(Sweden!$C126:$AZ126&lt;&gt;""),Sweden!$C$4:$AZ$4),"")&amp;" ","")),"")</f>
        <v/>
      </c>
      <c r="AA125" s="32">
        <f t="shared" si="52"/>
        <v>13</v>
      </c>
      <c r="AC125" s="32"/>
      <c r="AD125" s="32"/>
      <c r="AE125" s="32"/>
      <c r="AF125" s="32"/>
      <c r="AG125" s="32"/>
      <c r="AH125" s="32"/>
      <c r="AI125" s="32" t="str">
        <f t="shared" si="79"/>
        <v>Denmark</v>
      </c>
      <c r="AJ125" s="32" t="str">
        <f t="shared" si="80"/>
        <v/>
      </c>
      <c r="AK125" s="32" t="str">
        <f t="shared" si="81"/>
        <v/>
      </c>
      <c r="AL125" s="32" t="str">
        <f t="shared" si="82"/>
        <v/>
      </c>
      <c r="AM125" s="32">
        <f t="shared" si="83"/>
        <v>-1</v>
      </c>
      <c r="AN125" s="32">
        <f t="shared" si="84"/>
        <v>-1</v>
      </c>
      <c r="AO125" s="32" t="str">
        <f t="shared" si="59"/>
        <v>Common greenshank</v>
      </c>
      <c r="AP125" s="32">
        <f t="shared" si="60"/>
        <v>13</v>
      </c>
      <c r="AQ125" s="32">
        <f t="shared" si="61"/>
        <v>2</v>
      </c>
      <c r="AR125" s="32" t="str">
        <f t="shared" si="62"/>
        <v>Finland Sweden</v>
      </c>
      <c r="AS125" s="32">
        <f t="shared" si="63"/>
        <v>13.001860000000001</v>
      </c>
      <c r="AT125" s="32"/>
      <c r="AU125" s="32" t="str">
        <f t="shared" si="64"/>
        <v>Common greenshank</v>
      </c>
      <c r="AV125" s="32" t="str">
        <f t="shared" si="65"/>
        <v/>
      </c>
      <c r="AW125" s="32" t="str">
        <f t="shared" si="66"/>
        <v/>
      </c>
      <c r="AX125" s="32">
        <f t="shared" si="67"/>
        <v>13</v>
      </c>
      <c r="AY125" s="32">
        <f t="shared" si="68"/>
        <v>-1</v>
      </c>
      <c r="AZ125" s="32"/>
      <c r="BA125" s="32" t="str">
        <f t="shared" si="69"/>
        <v>Common greenshank</v>
      </c>
      <c r="BB125" s="32">
        <f t="shared" si="70"/>
        <v>13</v>
      </c>
      <c r="BC125" s="32">
        <f t="shared" si="71"/>
        <v>2</v>
      </c>
      <c r="BD125" s="32" t="str">
        <f t="shared" si="72"/>
        <v>Finland Sweden</v>
      </c>
      <c r="BE125" s="32">
        <f t="shared" si="73"/>
        <v>-1</v>
      </c>
      <c r="BG125" s="32" t="str">
        <f t="shared" si="74"/>
        <v>Common greenshank</v>
      </c>
      <c r="BH125" s="32" t="str">
        <f t="shared" si="75"/>
        <v/>
      </c>
      <c r="BI125" s="32" t="str">
        <f>IF(Q125=1,TRIM(IF(L125&gt;0,"Denmark: "&amp;IFERROR(LOOKUP(2,1/(Denmark!$C126:$AZ126&lt;&gt;""),Denmark!$C$4:$AZ$4),"")&amp;" ","")&amp;IF(M125&gt;0,"Norway: "&amp;IFERROR(LOOKUP(2,1/(Norway!$C126:$AZ126&lt;&gt;""),Norway!$C$4:$AZ$4),"")&amp;" ","")&amp;IF(N125&gt;0,"Finland: "&amp;IFERROR(LOOKUP(2,1/(Finland!$C126:$AZ126&lt;&gt;""),Finland!$C$4:$AZ$4),"")&amp;" ","")&amp;IF(O125&gt;0,"Sweden: "&amp;IFERROR(LOOKUP(2,1/(Sweden!$C126:$AZ126&lt;&gt;""),Sweden!$C$4:$AZ$4),"")&amp;" ","")),"")</f>
        <v/>
      </c>
      <c r="BJ125" s="32">
        <f t="shared" si="76"/>
        <v>13</v>
      </c>
      <c r="BK125" s="32">
        <f t="shared" si="77"/>
        <v>-1</v>
      </c>
    </row>
    <row r="126" spans="6:63" ht="13.5" customHeight="1">
      <c r="F126" t="str">
        <f t="shared" si="85"/>
        <v>Denmark</v>
      </c>
      <c r="G126" t="str">
        <f>IF(Denmark!AI$4="","",Denmark!AI$4)</f>
        <v/>
      </c>
      <c r="H126" t="str">
        <f>IF(G126="","",COUNTIF(Denmark!AI$5:AI$311,"&lt;&gt;"))</f>
        <v/>
      </c>
      <c r="I126" t="str">
        <f>IF(G126="","",SUMPRODUCT(--(Denmark!AI$5:AI$311&lt;&gt;""),--($P$4:$P$310&gt;0),--($P$4:$P$310&lt;3)))</f>
        <v/>
      </c>
      <c r="K126" s="32" t="str">
        <f>Denmark!A127</f>
        <v>Green sandpiper</v>
      </c>
      <c r="L126" s="32">
        <f>Denmark!BA127</f>
        <v>0</v>
      </c>
      <c r="M126" s="32">
        <f>Norway!BA127</f>
        <v>0</v>
      </c>
      <c r="N126" s="32">
        <f>Finland!BA127</f>
        <v>1</v>
      </c>
      <c r="O126" s="32">
        <f>Sweden!BA127</f>
        <v>0</v>
      </c>
      <c r="P126" s="32">
        <f t="shared" si="44"/>
        <v>1</v>
      </c>
      <c r="Q126" s="32">
        <f t="shared" si="45"/>
        <v>1</v>
      </c>
      <c r="S126" s="32" t="str">
        <f t="shared" si="46"/>
        <v>Green sandpiper</v>
      </c>
      <c r="T126" s="32">
        <f t="shared" si="47"/>
        <v>1</v>
      </c>
      <c r="U126" s="32">
        <f t="shared" si="48"/>
        <v>1</v>
      </c>
      <c r="V126" s="32" t="str">
        <f t="shared" si="49"/>
        <v>Finland</v>
      </c>
      <c r="X126" s="32" t="str">
        <f t="shared" si="50"/>
        <v>Green sandpiper</v>
      </c>
      <c r="Y126" s="32" t="str">
        <f t="shared" si="51"/>
        <v>Finland</v>
      </c>
      <c r="Z126" s="32" t="str">
        <f>IF(AND(P126&gt;0,P126&lt;3),TRIM(IF(L126&gt;0,"Denmark: "&amp;IFERROR(LOOKUP(2,1/(Denmark!$C127:$AZ127&lt;&gt;""),Denmark!$C$4:$AZ$4),"")&amp;" ","")&amp;IF(M126&gt;0,"Norway: "&amp;IFERROR(LOOKUP(2,1/(Norway!$C127:$AZ127&lt;&gt;""),Norway!$C$4:$AZ$4),"")&amp;" ","")&amp;IF(N126&gt;0,"Finland: "&amp;IFERROR(LOOKUP(2,1/(Finland!$C127:$AZ127&lt;&gt;""),Finland!$C$4:$AZ$4),"")&amp;" ","")&amp;IF(O126&gt;0,"Sweden: "&amp;IFERROR(LOOKUP(2,1/(Sweden!$C127:$AZ127&lt;&gt;""),Sweden!$C$4:$AZ$4),"")&amp;" ","")),"")</f>
        <v>Finland: Viljami Selander</v>
      </c>
      <c r="AA126" s="32">
        <f t="shared" si="52"/>
        <v>1</v>
      </c>
      <c r="AC126" s="32"/>
      <c r="AD126" s="32"/>
      <c r="AE126" s="32"/>
      <c r="AF126" s="32"/>
      <c r="AG126" s="32"/>
      <c r="AH126" s="32"/>
      <c r="AI126" s="32" t="str">
        <f t="shared" si="79"/>
        <v>Denmark</v>
      </c>
      <c r="AJ126" s="32" t="str">
        <f t="shared" si="80"/>
        <v/>
      </c>
      <c r="AK126" s="32" t="str">
        <f t="shared" si="81"/>
        <v/>
      </c>
      <c r="AL126" s="32" t="str">
        <f t="shared" si="82"/>
        <v/>
      </c>
      <c r="AM126" s="32">
        <f t="shared" si="83"/>
        <v>-1</v>
      </c>
      <c r="AN126" s="32">
        <f t="shared" si="84"/>
        <v>-1</v>
      </c>
      <c r="AO126" s="32" t="str">
        <f t="shared" si="59"/>
        <v>Green sandpiper</v>
      </c>
      <c r="AP126" s="32">
        <f t="shared" si="60"/>
        <v>1</v>
      </c>
      <c r="AQ126" s="32">
        <f t="shared" si="61"/>
        <v>1</v>
      </c>
      <c r="AR126" s="32" t="str">
        <f t="shared" si="62"/>
        <v>Finland</v>
      </c>
      <c r="AS126" s="32">
        <f t="shared" si="63"/>
        <v>1.0018499999999999</v>
      </c>
      <c r="AT126" s="32"/>
      <c r="AU126" s="32" t="str">
        <f t="shared" si="64"/>
        <v>Green sandpiper</v>
      </c>
      <c r="AV126" s="32" t="str">
        <f t="shared" si="65"/>
        <v>Finland</v>
      </c>
      <c r="AW126" s="32" t="str">
        <f t="shared" si="66"/>
        <v>Finland: Viljami Selander</v>
      </c>
      <c r="AX126" s="32">
        <f t="shared" si="67"/>
        <v>1</v>
      </c>
      <c r="AY126" s="32">
        <f t="shared" si="68"/>
        <v>2000.1849999999999</v>
      </c>
      <c r="AZ126" s="32"/>
      <c r="BA126" s="32" t="str">
        <f t="shared" si="69"/>
        <v>Green sandpiper</v>
      </c>
      <c r="BB126" s="32">
        <f t="shared" si="70"/>
        <v>1</v>
      </c>
      <c r="BC126" s="32">
        <f t="shared" si="71"/>
        <v>1</v>
      </c>
      <c r="BD126" s="32" t="str">
        <f t="shared" si="72"/>
        <v>Finland</v>
      </c>
      <c r="BE126" s="32">
        <f t="shared" si="73"/>
        <v>-1</v>
      </c>
      <c r="BG126" s="32" t="str">
        <f t="shared" si="74"/>
        <v>Green sandpiper</v>
      </c>
      <c r="BH126" s="32" t="str">
        <f t="shared" si="75"/>
        <v>Finland</v>
      </c>
      <c r="BI126" s="32" t="str">
        <f>IF(Q126=1,TRIM(IF(L126&gt;0,"Denmark: "&amp;IFERROR(LOOKUP(2,1/(Denmark!$C127:$AZ127&lt;&gt;""),Denmark!$C$4:$AZ$4),"")&amp;" ","")&amp;IF(M126&gt;0,"Norway: "&amp;IFERROR(LOOKUP(2,1/(Norway!$C127:$AZ127&lt;&gt;""),Norway!$C$4:$AZ$4),"")&amp;" ","")&amp;IF(N126&gt;0,"Finland: "&amp;IFERROR(LOOKUP(2,1/(Finland!$C127:$AZ127&lt;&gt;""),Finland!$C$4:$AZ$4),"")&amp;" ","")&amp;IF(O126&gt;0,"Sweden: "&amp;IFERROR(LOOKUP(2,1/(Sweden!$C127:$AZ127&lt;&gt;""),Sweden!$C$4:$AZ$4),"")&amp;" ","")),"")</f>
        <v>Finland: Viljami Selander</v>
      </c>
      <c r="BJ126" s="32">
        <f t="shared" si="76"/>
        <v>1</v>
      </c>
      <c r="BK126" s="32">
        <f t="shared" si="77"/>
        <v>1.0018499999999999</v>
      </c>
    </row>
    <row r="127" spans="6:63" ht="13.5" customHeight="1">
      <c r="F127" t="str">
        <f t="shared" si="85"/>
        <v>Denmark</v>
      </c>
      <c r="G127" t="str">
        <f>IF(Denmark!AJ$4="","",Denmark!AJ$4)</f>
        <v/>
      </c>
      <c r="H127" t="str">
        <f>IF(G127="","",COUNTIF(Denmark!AJ$5:AJ$311,"&lt;&gt;"))</f>
        <v/>
      </c>
      <c r="I127" t="str">
        <f>IF(G127="","",SUMPRODUCT(--(Denmark!AJ$5:AJ$311&lt;&gt;""),--($P$4:$P$310&gt;0),--($P$4:$P$310&lt;3)))</f>
        <v/>
      </c>
      <c r="K127" s="32" t="str">
        <f>Denmark!A128</f>
        <v>Wood sandpiper</v>
      </c>
      <c r="L127" s="32">
        <f>Denmark!BA128</f>
        <v>0</v>
      </c>
      <c r="M127" s="32">
        <f>Norway!BA128</f>
        <v>0</v>
      </c>
      <c r="N127" s="32">
        <f>Finland!BA128</f>
        <v>2</v>
      </c>
      <c r="O127" s="32">
        <f>Sweden!BA128</f>
        <v>0</v>
      </c>
      <c r="P127" s="32">
        <f t="shared" si="44"/>
        <v>2</v>
      </c>
      <c r="Q127" s="32">
        <f t="shared" si="45"/>
        <v>1</v>
      </c>
      <c r="S127" s="32" t="str">
        <f t="shared" si="46"/>
        <v>Wood sandpiper</v>
      </c>
      <c r="T127" s="32">
        <f t="shared" si="47"/>
        <v>2</v>
      </c>
      <c r="U127" s="32">
        <f t="shared" si="48"/>
        <v>1</v>
      </c>
      <c r="V127" s="32" t="str">
        <f t="shared" si="49"/>
        <v>Finland</v>
      </c>
      <c r="X127" s="32" t="str">
        <f t="shared" si="50"/>
        <v>Wood sandpiper</v>
      </c>
      <c r="Y127" s="32" t="str">
        <f t="shared" si="51"/>
        <v>Finland</v>
      </c>
      <c r="Z127" s="32" t="str">
        <f>IF(AND(P127&gt;0,P127&lt;3),TRIM(IF(L127&gt;0,"Denmark: "&amp;IFERROR(LOOKUP(2,1/(Denmark!$C128:$AZ128&lt;&gt;""),Denmark!$C$4:$AZ$4),"")&amp;" ","")&amp;IF(M127&gt;0,"Norway: "&amp;IFERROR(LOOKUP(2,1/(Norway!$C128:$AZ128&lt;&gt;""),Norway!$C$4:$AZ$4),"")&amp;" ","")&amp;IF(N127&gt;0,"Finland: "&amp;IFERROR(LOOKUP(2,1/(Finland!$C128:$AZ128&lt;&gt;""),Finland!$C$4:$AZ$4),"")&amp;" ","")&amp;IF(O127&gt;0,"Sweden: "&amp;IFERROR(LOOKUP(2,1/(Sweden!$C128:$AZ128&lt;&gt;""),Sweden!$C$4:$AZ$4),"")&amp;" ","")),"")</f>
        <v>Finland: Kia Varjonen</v>
      </c>
      <c r="AA127" s="32">
        <f t="shared" si="52"/>
        <v>2</v>
      </c>
      <c r="AC127" s="32"/>
      <c r="AD127" s="32"/>
      <c r="AE127" s="32"/>
      <c r="AF127" s="32"/>
      <c r="AG127" s="32"/>
      <c r="AH127" s="32"/>
      <c r="AI127" s="32" t="str">
        <f t="shared" si="79"/>
        <v>Denmark</v>
      </c>
      <c r="AJ127" s="32" t="str">
        <f t="shared" si="80"/>
        <v/>
      </c>
      <c r="AK127" s="32" t="str">
        <f t="shared" si="81"/>
        <v/>
      </c>
      <c r="AL127" s="32" t="str">
        <f t="shared" si="82"/>
        <v/>
      </c>
      <c r="AM127" s="32">
        <f t="shared" si="83"/>
        <v>-1</v>
      </c>
      <c r="AN127" s="32">
        <f t="shared" si="84"/>
        <v>-1</v>
      </c>
      <c r="AO127" s="32" t="str">
        <f t="shared" si="59"/>
        <v>Wood sandpiper</v>
      </c>
      <c r="AP127" s="32">
        <f t="shared" si="60"/>
        <v>2</v>
      </c>
      <c r="AQ127" s="32">
        <f t="shared" si="61"/>
        <v>1</v>
      </c>
      <c r="AR127" s="32" t="str">
        <f t="shared" si="62"/>
        <v>Finland</v>
      </c>
      <c r="AS127" s="32">
        <f t="shared" si="63"/>
        <v>2.0018400000000001</v>
      </c>
      <c r="AT127" s="32"/>
      <c r="AU127" s="32" t="str">
        <f t="shared" si="64"/>
        <v>Wood sandpiper</v>
      </c>
      <c r="AV127" s="32" t="str">
        <f t="shared" si="65"/>
        <v>Finland</v>
      </c>
      <c r="AW127" s="32" t="str">
        <f t="shared" si="66"/>
        <v>Finland: Kia Varjonen</v>
      </c>
      <c r="AX127" s="32">
        <f t="shared" si="67"/>
        <v>2</v>
      </c>
      <c r="AY127" s="32">
        <f t="shared" si="68"/>
        <v>1000.184</v>
      </c>
      <c r="AZ127" s="32"/>
      <c r="BA127" s="32" t="str">
        <f t="shared" si="69"/>
        <v>Wood sandpiper</v>
      </c>
      <c r="BB127" s="32">
        <f t="shared" si="70"/>
        <v>2</v>
      </c>
      <c r="BC127" s="32">
        <f t="shared" si="71"/>
        <v>1</v>
      </c>
      <c r="BD127" s="32" t="str">
        <f t="shared" si="72"/>
        <v>Finland</v>
      </c>
      <c r="BE127" s="32">
        <f t="shared" si="73"/>
        <v>-1</v>
      </c>
      <c r="BG127" s="32" t="str">
        <f t="shared" si="74"/>
        <v>Wood sandpiper</v>
      </c>
      <c r="BH127" s="32" t="str">
        <f t="shared" si="75"/>
        <v>Finland</v>
      </c>
      <c r="BI127" s="32" t="str">
        <f>IF(Q127=1,TRIM(IF(L127&gt;0,"Denmark: "&amp;IFERROR(LOOKUP(2,1/(Denmark!$C128:$AZ128&lt;&gt;""),Denmark!$C$4:$AZ$4),"")&amp;" ","")&amp;IF(M127&gt;0,"Norway: "&amp;IFERROR(LOOKUP(2,1/(Norway!$C128:$AZ128&lt;&gt;""),Norway!$C$4:$AZ$4),"")&amp;" ","")&amp;IF(N127&gt;0,"Finland: "&amp;IFERROR(LOOKUP(2,1/(Finland!$C128:$AZ128&lt;&gt;""),Finland!$C$4:$AZ$4),"")&amp;" ","")&amp;IF(O127&gt;0,"Sweden: "&amp;IFERROR(LOOKUP(2,1/(Sweden!$C128:$AZ128&lt;&gt;""),Sweden!$C$4:$AZ$4),"")&amp;" ","")),"")</f>
        <v>Finland: Kia Varjonen</v>
      </c>
      <c r="BJ127" s="32">
        <f t="shared" si="76"/>
        <v>2</v>
      </c>
      <c r="BK127" s="32">
        <f t="shared" si="77"/>
        <v>2.0018400000000001</v>
      </c>
    </row>
    <row r="128" spans="6:63" ht="13.5" customHeight="1">
      <c r="F128" t="str">
        <f t="shared" si="85"/>
        <v>Denmark</v>
      </c>
      <c r="G128" t="str">
        <f>IF(Denmark!AK$4="","",Denmark!AK$4)</f>
        <v/>
      </c>
      <c r="H128" t="str">
        <f>IF(G128="","",COUNTIF(Denmark!AK$5:AK$311,"&lt;&gt;"))</f>
        <v/>
      </c>
      <c r="I128" t="str">
        <f>IF(G128="","",SUMPRODUCT(--(Denmark!AK$5:AK$311&lt;&gt;""),--($P$4:$P$310&gt;0),--($P$4:$P$310&lt;3)))</f>
        <v/>
      </c>
      <c r="K128" s="32" t="str">
        <f>Denmark!A129</f>
        <v>Common sandpiper</v>
      </c>
      <c r="L128" s="32">
        <f>Denmark!BA129</f>
        <v>0</v>
      </c>
      <c r="M128" s="32">
        <f>Norway!BA129</f>
        <v>0</v>
      </c>
      <c r="N128" s="32">
        <f>Finland!BA129</f>
        <v>2</v>
      </c>
      <c r="O128" s="32">
        <f>Sweden!BA129</f>
        <v>2</v>
      </c>
      <c r="P128" s="32">
        <f t="shared" si="44"/>
        <v>4</v>
      </c>
      <c r="Q128" s="32">
        <f t="shared" si="45"/>
        <v>2</v>
      </c>
      <c r="S128" s="32" t="str">
        <f t="shared" si="46"/>
        <v>Common sandpiper</v>
      </c>
      <c r="T128" s="32">
        <f t="shared" si="47"/>
        <v>4</v>
      </c>
      <c r="U128" s="32">
        <f t="shared" si="48"/>
        <v>2</v>
      </c>
      <c r="V128" s="32" t="str">
        <f t="shared" si="49"/>
        <v>Finland Sweden</v>
      </c>
      <c r="X128" s="32" t="str">
        <f t="shared" si="50"/>
        <v>Common sandpiper</v>
      </c>
      <c r="Y128" s="32" t="str">
        <f t="shared" si="51"/>
        <v/>
      </c>
      <c r="Z128" s="32" t="str">
        <f>IF(AND(P128&gt;0,P128&lt;3),TRIM(IF(L128&gt;0,"Denmark: "&amp;IFERROR(LOOKUP(2,1/(Denmark!$C129:$AZ129&lt;&gt;""),Denmark!$C$4:$AZ$4),"")&amp;" ","")&amp;IF(M128&gt;0,"Norway: "&amp;IFERROR(LOOKUP(2,1/(Norway!$C129:$AZ129&lt;&gt;""),Norway!$C$4:$AZ$4),"")&amp;" ","")&amp;IF(N128&gt;0,"Finland: "&amp;IFERROR(LOOKUP(2,1/(Finland!$C129:$AZ129&lt;&gt;""),Finland!$C$4:$AZ$4),"")&amp;" ","")&amp;IF(O128&gt;0,"Sweden: "&amp;IFERROR(LOOKUP(2,1/(Sweden!$C129:$AZ129&lt;&gt;""),Sweden!$C$4:$AZ$4),"")&amp;" ","")),"")</f>
        <v/>
      </c>
      <c r="AA128" s="32">
        <f t="shared" si="52"/>
        <v>4</v>
      </c>
      <c r="AC128" s="32"/>
      <c r="AD128" s="32"/>
      <c r="AE128" s="32"/>
      <c r="AF128" s="32"/>
      <c r="AG128" s="32"/>
      <c r="AH128" s="32"/>
      <c r="AI128" s="32" t="str">
        <f t="shared" si="79"/>
        <v>Denmark</v>
      </c>
      <c r="AJ128" s="32" t="str">
        <f t="shared" si="80"/>
        <v/>
      </c>
      <c r="AK128" s="32" t="str">
        <f t="shared" si="81"/>
        <v/>
      </c>
      <c r="AL128" s="32" t="str">
        <f t="shared" si="82"/>
        <v/>
      </c>
      <c r="AM128" s="32">
        <f t="shared" si="83"/>
        <v>-1</v>
      </c>
      <c r="AN128" s="32">
        <f t="shared" si="84"/>
        <v>-1</v>
      </c>
      <c r="AO128" s="32" t="str">
        <f t="shared" si="59"/>
        <v>Common sandpiper</v>
      </c>
      <c r="AP128" s="32">
        <f t="shared" si="60"/>
        <v>4</v>
      </c>
      <c r="AQ128" s="32">
        <f t="shared" si="61"/>
        <v>2</v>
      </c>
      <c r="AR128" s="32" t="str">
        <f t="shared" si="62"/>
        <v>Finland Sweden</v>
      </c>
      <c r="AS128" s="32">
        <f t="shared" si="63"/>
        <v>4.00183</v>
      </c>
      <c r="AT128" s="32"/>
      <c r="AU128" s="32" t="str">
        <f t="shared" si="64"/>
        <v>Common sandpiper</v>
      </c>
      <c r="AV128" s="32" t="str">
        <f t="shared" si="65"/>
        <v/>
      </c>
      <c r="AW128" s="32" t="str">
        <f t="shared" si="66"/>
        <v/>
      </c>
      <c r="AX128" s="32">
        <f t="shared" si="67"/>
        <v>4</v>
      </c>
      <c r="AY128" s="32">
        <f t="shared" si="68"/>
        <v>-1</v>
      </c>
      <c r="AZ128" s="32"/>
      <c r="BA128" s="32" t="str">
        <f t="shared" si="69"/>
        <v>Common sandpiper</v>
      </c>
      <c r="BB128" s="32">
        <f t="shared" si="70"/>
        <v>4</v>
      </c>
      <c r="BC128" s="32">
        <f t="shared" si="71"/>
        <v>2</v>
      </c>
      <c r="BD128" s="32" t="str">
        <f t="shared" si="72"/>
        <v>Finland Sweden</v>
      </c>
      <c r="BE128" s="32">
        <f t="shared" si="73"/>
        <v>-1</v>
      </c>
      <c r="BG128" s="32" t="str">
        <f t="shared" si="74"/>
        <v>Common sandpiper</v>
      </c>
      <c r="BH128" s="32" t="str">
        <f t="shared" si="75"/>
        <v/>
      </c>
      <c r="BI128" s="32" t="str">
        <f>IF(Q128=1,TRIM(IF(L128&gt;0,"Denmark: "&amp;IFERROR(LOOKUP(2,1/(Denmark!$C129:$AZ129&lt;&gt;""),Denmark!$C$4:$AZ$4),"")&amp;" ","")&amp;IF(M128&gt;0,"Norway: "&amp;IFERROR(LOOKUP(2,1/(Norway!$C129:$AZ129&lt;&gt;""),Norway!$C$4:$AZ$4),"")&amp;" ","")&amp;IF(N128&gt;0,"Finland: "&amp;IFERROR(LOOKUP(2,1/(Finland!$C129:$AZ129&lt;&gt;""),Finland!$C$4:$AZ$4),"")&amp;" ","")&amp;IF(O128&gt;0,"Sweden: "&amp;IFERROR(LOOKUP(2,1/(Sweden!$C129:$AZ129&lt;&gt;""),Sweden!$C$4:$AZ$4),"")&amp;" ","")),"")</f>
        <v/>
      </c>
      <c r="BJ128" s="32">
        <f t="shared" si="76"/>
        <v>4</v>
      </c>
      <c r="BK128" s="32">
        <f t="shared" si="77"/>
        <v>-1</v>
      </c>
    </row>
    <row r="129" spans="6:63" ht="13.5" customHeight="1">
      <c r="F129" t="str">
        <f t="shared" si="85"/>
        <v>Denmark</v>
      </c>
      <c r="G129" t="str">
        <f>IF(Denmark!AL$4="","",Denmark!AL$4)</f>
        <v/>
      </c>
      <c r="H129" t="str">
        <f>IF(G129="","",COUNTIF(Denmark!AL$5:AL$311,"&lt;&gt;"))</f>
        <v/>
      </c>
      <c r="I129" t="str">
        <f>IF(G129="","",SUMPRODUCT(--(Denmark!AL$5:AL$311&lt;&gt;""),--($P$4:$P$310&gt;0),--($P$4:$P$310&lt;3)))</f>
        <v/>
      </c>
      <c r="K129" s="32" t="str">
        <f>Denmark!A130</f>
        <v>Ruddy turnstone</v>
      </c>
      <c r="L129" s="32">
        <f>Denmark!BA130</f>
        <v>0</v>
      </c>
      <c r="M129" s="32">
        <f>Norway!BA130</f>
        <v>0</v>
      </c>
      <c r="N129" s="32">
        <f>Finland!BA130</f>
        <v>2</v>
      </c>
      <c r="O129" s="32">
        <f>Sweden!BA130</f>
        <v>7</v>
      </c>
      <c r="P129" s="32">
        <f t="shared" si="44"/>
        <v>9</v>
      </c>
      <c r="Q129" s="32">
        <f t="shared" si="45"/>
        <v>2</v>
      </c>
      <c r="S129" s="32" t="str">
        <f t="shared" si="46"/>
        <v>Ruddy turnstone</v>
      </c>
      <c r="T129" s="32">
        <f t="shared" si="47"/>
        <v>9</v>
      </c>
      <c r="U129" s="32">
        <f t="shared" si="48"/>
        <v>2</v>
      </c>
      <c r="V129" s="32" t="str">
        <f t="shared" si="49"/>
        <v>Finland Sweden</v>
      </c>
      <c r="X129" s="32" t="str">
        <f t="shared" si="50"/>
        <v>Ruddy turnstone</v>
      </c>
      <c r="Y129" s="32" t="str">
        <f t="shared" si="51"/>
        <v/>
      </c>
      <c r="Z129" s="32" t="str">
        <f>IF(AND(P129&gt;0,P129&lt;3),TRIM(IF(L129&gt;0,"Denmark: "&amp;IFERROR(LOOKUP(2,1/(Denmark!$C130:$AZ130&lt;&gt;""),Denmark!$C$4:$AZ$4),"")&amp;" ","")&amp;IF(M129&gt;0,"Norway: "&amp;IFERROR(LOOKUP(2,1/(Norway!$C130:$AZ130&lt;&gt;""),Norway!$C$4:$AZ$4),"")&amp;" ","")&amp;IF(N129&gt;0,"Finland: "&amp;IFERROR(LOOKUP(2,1/(Finland!$C130:$AZ130&lt;&gt;""),Finland!$C$4:$AZ$4),"")&amp;" ","")&amp;IF(O129&gt;0,"Sweden: "&amp;IFERROR(LOOKUP(2,1/(Sweden!$C130:$AZ130&lt;&gt;""),Sweden!$C$4:$AZ$4),"")&amp;" ","")),"")</f>
        <v/>
      </c>
      <c r="AA129" s="32">
        <f t="shared" si="52"/>
        <v>9</v>
      </c>
      <c r="AC129" s="32"/>
      <c r="AD129" s="32"/>
      <c r="AE129" s="32"/>
      <c r="AF129" s="32"/>
      <c r="AG129" s="32"/>
      <c r="AH129" s="32"/>
      <c r="AI129" s="32" t="str">
        <f t="shared" si="79"/>
        <v>Denmark</v>
      </c>
      <c r="AJ129" s="32" t="str">
        <f t="shared" si="80"/>
        <v/>
      </c>
      <c r="AK129" s="32" t="str">
        <f t="shared" si="81"/>
        <v/>
      </c>
      <c r="AL129" s="32" t="str">
        <f t="shared" si="82"/>
        <v/>
      </c>
      <c r="AM129" s="32">
        <f t="shared" si="83"/>
        <v>-1</v>
      </c>
      <c r="AN129" s="32">
        <f t="shared" si="84"/>
        <v>-1</v>
      </c>
      <c r="AO129" s="32" t="str">
        <f t="shared" si="59"/>
        <v>Ruddy turnstone</v>
      </c>
      <c r="AP129" s="32">
        <f t="shared" si="60"/>
        <v>9</v>
      </c>
      <c r="AQ129" s="32">
        <f t="shared" si="61"/>
        <v>2</v>
      </c>
      <c r="AR129" s="32" t="str">
        <f t="shared" si="62"/>
        <v>Finland Sweden</v>
      </c>
      <c r="AS129" s="32">
        <f t="shared" si="63"/>
        <v>9.0018200000000004</v>
      </c>
      <c r="AT129" s="32"/>
      <c r="AU129" s="32" t="str">
        <f t="shared" si="64"/>
        <v>Ruddy turnstone</v>
      </c>
      <c r="AV129" s="32" t="str">
        <f t="shared" si="65"/>
        <v/>
      </c>
      <c r="AW129" s="32" t="str">
        <f t="shared" si="66"/>
        <v/>
      </c>
      <c r="AX129" s="32">
        <f t="shared" si="67"/>
        <v>9</v>
      </c>
      <c r="AY129" s="32">
        <f t="shared" si="68"/>
        <v>-1</v>
      </c>
      <c r="AZ129" s="32"/>
      <c r="BA129" s="32" t="str">
        <f t="shared" si="69"/>
        <v>Ruddy turnstone</v>
      </c>
      <c r="BB129" s="32">
        <f t="shared" si="70"/>
        <v>9</v>
      </c>
      <c r="BC129" s="32">
        <f t="shared" si="71"/>
        <v>2</v>
      </c>
      <c r="BD129" s="32" t="str">
        <f t="shared" si="72"/>
        <v>Finland Sweden</v>
      </c>
      <c r="BE129" s="32">
        <f t="shared" si="73"/>
        <v>-1</v>
      </c>
      <c r="BG129" s="32" t="str">
        <f t="shared" si="74"/>
        <v>Ruddy turnstone</v>
      </c>
      <c r="BH129" s="32" t="str">
        <f t="shared" si="75"/>
        <v/>
      </c>
      <c r="BI129" s="32" t="str">
        <f>IF(Q129=1,TRIM(IF(L129&gt;0,"Denmark: "&amp;IFERROR(LOOKUP(2,1/(Denmark!$C130:$AZ130&lt;&gt;""),Denmark!$C$4:$AZ$4),"")&amp;" ","")&amp;IF(M129&gt;0,"Norway: "&amp;IFERROR(LOOKUP(2,1/(Norway!$C130:$AZ130&lt;&gt;""),Norway!$C$4:$AZ$4),"")&amp;" ","")&amp;IF(N129&gt;0,"Finland: "&amp;IFERROR(LOOKUP(2,1/(Finland!$C130:$AZ130&lt;&gt;""),Finland!$C$4:$AZ$4),"")&amp;" ","")&amp;IF(O129&gt;0,"Sweden: "&amp;IFERROR(LOOKUP(2,1/(Sweden!$C130:$AZ130&lt;&gt;""),Sweden!$C$4:$AZ$4),"")&amp;" ","")),"")</f>
        <v/>
      </c>
      <c r="BJ129" s="32">
        <f t="shared" si="76"/>
        <v>9</v>
      </c>
      <c r="BK129" s="32">
        <f t="shared" si="77"/>
        <v>-1</v>
      </c>
    </row>
    <row r="130" spans="6:63" ht="13.5" customHeight="1">
      <c r="F130" t="str">
        <f t="shared" si="85"/>
        <v>Denmark</v>
      </c>
      <c r="G130" t="str">
        <f>IF(Denmark!AM$4="","",Denmark!AM$4)</f>
        <v/>
      </c>
      <c r="H130" t="str">
        <f>IF(G130="","",COUNTIF(Denmark!AM$5:AM$311,"&lt;&gt;"))</f>
        <v/>
      </c>
      <c r="I130" t="str">
        <f>IF(G130="","",SUMPRODUCT(--(Denmark!AM$5:AM$311&lt;&gt;""),--($P$4:$P$310&gt;0),--($P$4:$P$310&lt;3)))</f>
        <v/>
      </c>
      <c r="K130" s="32" t="str">
        <f>Denmark!A131</f>
        <v>Red-necked phalarope</v>
      </c>
      <c r="L130" s="32">
        <f>Denmark!BA131</f>
        <v>0</v>
      </c>
      <c r="M130" s="32">
        <f>Norway!BA131</f>
        <v>0</v>
      </c>
      <c r="N130" s="32">
        <f>Finland!BA131</f>
        <v>0</v>
      </c>
      <c r="O130" s="32">
        <f>Sweden!BA131</f>
        <v>0</v>
      </c>
      <c r="P130" s="32">
        <f t="shared" si="44"/>
        <v>0</v>
      </c>
      <c r="Q130" s="32">
        <f t="shared" si="45"/>
        <v>0</v>
      </c>
      <c r="S130" s="32" t="str">
        <f t="shared" si="46"/>
        <v>Red-necked phalarope</v>
      </c>
      <c r="T130" s="32">
        <f t="shared" si="47"/>
        <v>0</v>
      </c>
      <c r="U130" s="32">
        <f t="shared" si="48"/>
        <v>0</v>
      </c>
      <c r="V130" s="32" t="str">
        <f t="shared" si="49"/>
        <v/>
      </c>
      <c r="X130" s="32" t="str">
        <f t="shared" si="50"/>
        <v>Red-necked phalarope</v>
      </c>
      <c r="Y130" s="32" t="str">
        <f t="shared" si="51"/>
        <v/>
      </c>
      <c r="Z130" s="32" t="str">
        <f>IF(AND(P130&gt;0,P130&lt;3),TRIM(IF(L130&gt;0,"Denmark: "&amp;IFERROR(LOOKUP(2,1/(Denmark!$C131:$AZ131&lt;&gt;""),Denmark!$C$4:$AZ$4),"")&amp;" ","")&amp;IF(M130&gt;0,"Norway: "&amp;IFERROR(LOOKUP(2,1/(Norway!$C131:$AZ131&lt;&gt;""),Norway!$C$4:$AZ$4),"")&amp;" ","")&amp;IF(N130&gt;0,"Finland: "&amp;IFERROR(LOOKUP(2,1/(Finland!$C131:$AZ131&lt;&gt;""),Finland!$C$4:$AZ$4),"")&amp;" ","")&amp;IF(O130&gt;0,"Sweden: "&amp;IFERROR(LOOKUP(2,1/(Sweden!$C131:$AZ131&lt;&gt;""),Sweden!$C$4:$AZ$4),"")&amp;" ","")),"")</f>
        <v/>
      </c>
      <c r="AA130" s="32">
        <f t="shared" si="52"/>
        <v>0</v>
      </c>
      <c r="AC130" s="32"/>
      <c r="AD130" s="32"/>
      <c r="AE130" s="32"/>
      <c r="AF130" s="32"/>
      <c r="AG130" s="32"/>
      <c r="AH130" s="32"/>
      <c r="AI130" s="32" t="str">
        <f t="shared" si="79"/>
        <v>Denmark</v>
      </c>
      <c r="AJ130" s="32" t="str">
        <f t="shared" si="80"/>
        <v/>
      </c>
      <c r="AK130" s="32" t="str">
        <f t="shared" si="81"/>
        <v/>
      </c>
      <c r="AL130" s="32" t="str">
        <f t="shared" si="82"/>
        <v/>
      </c>
      <c r="AM130" s="32">
        <f t="shared" si="83"/>
        <v>-1</v>
      </c>
      <c r="AN130" s="32">
        <f t="shared" si="84"/>
        <v>-1</v>
      </c>
      <c r="AO130" s="32" t="str">
        <f t="shared" si="59"/>
        <v>Red-necked phalarope</v>
      </c>
      <c r="AP130" s="32">
        <f t="shared" si="60"/>
        <v>0</v>
      </c>
      <c r="AQ130" s="32">
        <f t="shared" si="61"/>
        <v>0</v>
      </c>
      <c r="AR130" s="32" t="str">
        <f t="shared" si="62"/>
        <v/>
      </c>
      <c r="AS130" s="32">
        <f t="shared" si="63"/>
        <v>1.81E-3</v>
      </c>
      <c r="AT130" s="32"/>
      <c r="AU130" s="32" t="str">
        <f t="shared" si="64"/>
        <v>Red-necked phalarope</v>
      </c>
      <c r="AV130" s="32" t="str">
        <f t="shared" si="65"/>
        <v/>
      </c>
      <c r="AW130" s="32" t="str">
        <f t="shared" si="66"/>
        <v/>
      </c>
      <c r="AX130" s="32">
        <f t="shared" si="67"/>
        <v>0</v>
      </c>
      <c r="AY130" s="32">
        <f t="shared" si="68"/>
        <v>-1</v>
      </c>
      <c r="AZ130" s="32"/>
      <c r="BA130" s="32" t="str">
        <f t="shared" si="69"/>
        <v>Red-necked phalarope</v>
      </c>
      <c r="BB130" s="32">
        <f t="shared" si="70"/>
        <v>0</v>
      </c>
      <c r="BC130" s="32">
        <f t="shared" si="71"/>
        <v>0</v>
      </c>
      <c r="BD130" s="32" t="str">
        <f t="shared" si="72"/>
        <v/>
      </c>
      <c r="BE130" s="32">
        <f t="shared" si="73"/>
        <v>-1</v>
      </c>
      <c r="BG130" s="32" t="str">
        <f t="shared" si="74"/>
        <v>Red-necked phalarope</v>
      </c>
      <c r="BH130" s="32" t="str">
        <f t="shared" si="75"/>
        <v/>
      </c>
      <c r="BI130" s="32" t="str">
        <f>IF(Q130=1,TRIM(IF(L130&gt;0,"Denmark: "&amp;IFERROR(LOOKUP(2,1/(Denmark!$C131:$AZ131&lt;&gt;""),Denmark!$C$4:$AZ$4),"")&amp;" ","")&amp;IF(M130&gt;0,"Norway: "&amp;IFERROR(LOOKUP(2,1/(Norway!$C131:$AZ131&lt;&gt;""),Norway!$C$4:$AZ$4),"")&amp;" ","")&amp;IF(N130&gt;0,"Finland: "&amp;IFERROR(LOOKUP(2,1/(Finland!$C131:$AZ131&lt;&gt;""),Finland!$C$4:$AZ$4),"")&amp;" ","")&amp;IF(O130&gt;0,"Sweden: "&amp;IFERROR(LOOKUP(2,1/(Sweden!$C131:$AZ131&lt;&gt;""),Sweden!$C$4:$AZ$4),"")&amp;" ","")),"")</f>
        <v/>
      </c>
      <c r="BJ130" s="32">
        <f t="shared" si="76"/>
        <v>0</v>
      </c>
      <c r="BK130" s="32">
        <f t="shared" si="77"/>
        <v>-1</v>
      </c>
    </row>
    <row r="131" spans="6:63" ht="13.5" customHeight="1">
      <c r="F131" t="str">
        <f t="shared" si="85"/>
        <v>Denmark</v>
      </c>
      <c r="G131" t="str">
        <f>IF(Denmark!AN$4="","",Denmark!AN$4)</f>
        <v/>
      </c>
      <c r="H131" t="str">
        <f>IF(G131="","",COUNTIF(Denmark!AN$5:AN$311,"&lt;&gt;"))</f>
        <v/>
      </c>
      <c r="I131" t="str">
        <f>IF(G131="","",SUMPRODUCT(--(Denmark!AN$5:AN$311&lt;&gt;""),--($P$4:$P$310&gt;0),--($P$4:$P$310&lt;3)))</f>
        <v/>
      </c>
      <c r="K131" s="32" t="str">
        <f>Denmark!A132</f>
        <v>Red phalarope</v>
      </c>
      <c r="L131" s="32">
        <f>Denmark!BA132</f>
        <v>0</v>
      </c>
      <c r="M131" s="32">
        <f>Norway!BA132</f>
        <v>0</v>
      </c>
      <c r="N131" s="32">
        <f>Finland!BA132</f>
        <v>0</v>
      </c>
      <c r="O131" s="32">
        <f>Sweden!BA132</f>
        <v>0</v>
      </c>
      <c r="P131" s="32">
        <f t="shared" si="44"/>
        <v>0</v>
      </c>
      <c r="Q131" s="32">
        <f t="shared" si="45"/>
        <v>0</v>
      </c>
      <c r="S131" s="32" t="str">
        <f t="shared" si="46"/>
        <v>Red phalarope</v>
      </c>
      <c r="T131" s="32">
        <f t="shared" si="47"/>
        <v>0</v>
      </c>
      <c r="U131" s="32">
        <f t="shared" si="48"/>
        <v>0</v>
      </c>
      <c r="V131" s="32" t="str">
        <f t="shared" si="49"/>
        <v/>
      </c>
      <c r="X131" s="32" t="str">
        <f t="shared" si="50"/>
        <v>Red phalarope</v>
      </c>
      <c r="Y131" s="32" t="str">
        <f t="shared" si="51"/>
        <v/>
      </c>
      <c r="Z131" s="32" t="str">
        <f>IF(AND(P131&gt;0,P131&lt;3),TRIM(IF(L131&gt;0,"Denmark: "&amp;IFERROR(LOOKUP(2,1/(Denmark!$C132:$AZ132&lt;&gt;""),Denmark!$C$4:$AZ$4),"")&amp;" ","")&amp;IF(M131&gt;0,"Norway: "&amp;IFERROR(LOOKUP(2,1/(Norway!$C132:$AZ132&lt;&gt;""),Norway!$C$4:$AZ$4),"")&amp;" ","")&amp;IF(N131&gt;0,"Finland: "&amp;IFERROR(LOOKUP(2,1/(Finland!$C132:$AZ132&lt;&gt;""),Finland!$C$4:$AZ$4),"")&amp;" ","")&amp;IF(O131&gt;0,"Sweden: "&amp;IFERROR(LOOKUP(2,1/(Sweden!$C132:$AZ132&lt;&gt;""),Sweden!$C$4:$AZ$4),"")&amp;" ","")),"")</f>
        <v/>
      </c>
      <c r="AA131" s="32">
        <f t="shared" si="52"/>
        <v>0</v>
      </c>
      <c r="AC131" s="32"/>
      <c r="AD131" s="32"/>
      <c r="AE131" s="32"/>
      <c r="AF131" s="32"/>
      <c r="AG131" s="32"/>
      <c r="AH131" s="32"/>
      <c r="AI131" s="32" t="str">
        <f t="shared" si="79"/>
        <v>Denmark</v>
      </c>
      <c r="AJ131" s="32" t="str">
        <f t="shared" si="80"/>
        <v/>
      </c>
      <c r="AK131" s="32" t="str">
        <f t="shared" si="81"/>
        <v/>
      </c>
      <c r="AL131" s="32" t="str">
        <f t="shared" si="82"/>
        <v/>
      </c>
      <c r="AM131" s="32">
        <f t="shared" si="83"/>
        <v>-1</v>
      </c>
      <c r="AN131" s="32">
        <f t="shared" si="84"/>
        <v>-1</v>
      </c>
      <c r="AO131" s="32" t="str">
        <f t="shared" si="59"/>
        <v>Red phalarope</v>
      </c>
      <c r="AP131" s="32">
        <f t="shared" si="60"/>
        <v>0</v>
      </c>
      <c r="AQ131" s="32">
        <f t="shared" si="61"/>
        <v>0</v>
      </c>
      <c r="AR131" s="32" t="str">
        <f t="shared" si="62"/>
        <v/>
      </c>
      <c r="AS131" s="32">
        <f t="shared" si="63"/>
        <v>1.8E-3</v>
      </c>
      <c r="AT131" s="32"/>
      <c r="AU131" s="32" t="str">
        <f t="shared" si="64"/>
        <v>Red phalarope</v>
      </c>
      <c r="AV131" s="32" t="str">
        <f t="shared" si="65"/>
        <v/>
      </c>
      <c r="AW131" s="32" t="str">
        <f t="shared" si="66"/>
        <v/>
      </c>
      <c r="AX131" s="32">
        <f t="shared" si="67"/>
        <v>0</v>
      </c>
      <c r="AY131" s="32">
        <f t="shared" si="68"/>
        <v>-1</v>
      </c>
      <c r="AZ131" s="32"/>
      <c r="BA131" s="32" t="str">
        <f t="shared" si="69"/>
        <v>Red phalarope</v>
      </c>
      <c r="BB131" s="32">
        <f t="shared" si="70"/>
        <v>0</v>
      </c>
      <c r="BC131" s="32">
        <f t="shared" si="71"/>
        <v>0</v>
      </c>
      <c r="BD131" s="32" t="str">
        <f t="shared" si="72"/>
        <v/>
      </c>
      <c r="BE131" s="32">
        <f t="shared" si="73"/>
        <v>-1</v>
      </c>
      <c r="BG131" s="32" t="str">
        <f t="shared" si="74"/>
        <v>Red phalarope</v>
      </c>
      <c r="BH131" s="32" t="str">
        <f t="shared" si="75"/>
        <v/>
      </c>
      <c r="BI131" s="32" t="str">
        <f>IF(Q131=1,TRIM(IF(L131&gt;0,"Denmark: "&amp;IFERROR(LOOKUP(2,1/(Denmark!$C132:$AZ132&lt;&gt;""),Denmark!$C$4:$AZ$4),"")&amp;" ","")&amp;IF(M131&gt;0,"Norway: "&amp;IFERROR(LOOKUP(2,1/(Norway!$C132:$AZ132&lt;&gt;""),Norway!$C$4:$AZ$4),"")&amp;" ","")&amp;IF(N131&gt;0,"Finland: "&amp;IFERROR(LOOKUP(2,1/(Finland!$C132:$AZ132&lt;&gt;""),Finland!$C$4:$AZ$4),"")&amp;" ","")&amp;IF(O131&gt;0,"Sweden: "&amp;IFERROR(LOOKUP(2,1/(Sweden!$C132:$AZ132&lt;&gt;""),Sweden!$C$4:$AZ$4),"")&amp;" ","")),"")</f>
        <v/>
      </c>
      <c r="BJ131" s="32">
        <f t="shared" si="76"/>
        <v>0</v>
      </c>
      <c r="BK131" s="32">
        <f t="shared" si="77"/>
        <v>-1</v>
      </c>
    </row>
    <row r="132" spans="6:63" ht="13.5" customHeight="1">
      <c r="F132" t="str">
        <f t="shared" si="85"/>
        <v>Denmark</v>
      </c>
      <c r="G132" t="str">
        <f>IF(Denmark!AO$4="","",Denmark!AO$4)</f>
        <v/>
      </c>
      <c r="H132" t="str">
        <f>IF(G132="","",COUNTIF(Denmark!AO$5:AO$311,"&lt;&gt;"))</f>
        <v/>
      </c>
      <c r="I132" t="str">
        <f>IF(G132="","",SUMPRODUCT(--(Denmark!AO$5:AO$311&lt;&gt;""),--($P$4:$P$310&gt;0),--($P$4:$P$310&lt;3)))</f>
        <v/>
      </c>
      <c r="K132" s="32" t="str">
        <f>Denmark!A133</f>
        <v>Pomarine jaeger</v>
      </c>
      <c r="L132" s="32">
        <f>Denmark!BA133</f>
        <v>0</v>
      </c>
      <c r="M132" s="32">
        <f>Norway!BA133</f>
        <v>0</v>
      </c>
      <c r="N132" s="32">
        <f>Finland!BA133</f>
        <v>0</v>
      </c>
      <c r="O132" s="32">
        <f>Sweden!BA133</f>
        <v>0</v>
      </c>
      <c r="P132" s="32">
        <f t="shared" ref="P132:P195" si="86">SUM(L132:O132)</f>
        <v>0</v>
      </c>
      <c r="Q132" s="32">
        <f t="shared" ref="Q132:Q195" si="87">COUNTIF(L132:O132,"&gt;0")</f>
        <v>0</v>
      </c>
      <c r="S132" s="32" t="str">
        <f t="shared" ref="S132:S195" si="88">K132</f>
        <v>Pomarine jaeger</v>
      </c>
      <c r="T132" s="32">
        <f t="shared" ref="T132:T195" si="89">P132</f>
        <v>0</v>
      </c>
      <c r="U132" s="32">
        <f t="shared" ref="U132:U195" si="90">Q132</f>
        <v>0</v>
      </c>
      <c r="V132" s="32" t="str">
        <f t="shared" ref="V132:V195" si="91">TRIM(IF(L132&gt;0,"Denmark ","")&amp;IF(M132&gt;0,"Norway ","")&amp;IF(N132&gt;0,"Finland ","")&amp;IF(O132&gt;0,"Sweden ",""))</f>
        <v/>
      </c>
      <c r="X132" s="32" t="str">
        <f t="shared" ref="X132:X195" si="92">S132</f>
        <v>Pomarine jaeger</v>
      </c>
      <c r="Y132" s="32" t="str">
        <f t="shared" ref="Y132:Y195" si="93">IF(AND(P132&gt;0,P132&lt;3),TRIM(IF(L132&gt;0,"Denmark ","")&amp;IF(M132&gt;0,"Norway ","")&amp;IF(N132&gt;0,"Finland ","")&amp;IF(O132&gt;0,"Sweden ","")),"")</f>
        <v/>
      </c>
      <c r="Z132" s="32" t="str">
        <f>IF(AND(P132&gt;0,P132&lt;3),TRIM(IF(L132&gt;0,"Denmark: "&amp;IFERROR(LOOKUP(2,1/(Denmark!$C133:$AZ133&lt;&gt;""),Denmark!$C$4:$AZ$4),"")&amp;" ","")&amp;IF(M132&gt;0,"Norway: "&amp;IFERROR(LOOKUP(2,1/(Norway!$C133:$AZ133&lt;&gt;""),Norway!$C$4:$AZ$4),"")&amp;" ","")&amp;IF(N132&gt;0,"Finland: "&amp;IFERROR(LOOKUP(2,1/(Finland!$C133:$AZ133&lt;&gt;""),Finland!$C$4:$AZ$4),"")&amp;" ","")&amp;IF(O132&gt;0,"Sweden: "&amp;IFERROR(LOOKUP(2,1/(Sweden!$C133:$AZ133&lt;&gt;""),Sweden!$C$4:$AZ$4),"")&amp;" ","")),"")</f>
        <v/>
      </c>
      <c r="AA132" s="32">
        <f t="shared" ref="AA132:AA195" si="94">P132</f>
        <v>0</v>
      </c>
      <c r="AC132" s="32"/>
      <c r="AD132" s="32"/>
      <c r="AE132" s="32"/>
      <c r="AF132" s="32"/>
      <c r="AG132" s="32"/>
      <c r="AH132" s="32"/>
      <c r="AI132" s="32" t="str">
        <f t="shared" ref="AI132:AI163" si="95">F132</f>
        <v>Denmark</v>
      </c>
      <c r="AJ132" s="32" t="str">
        <f t="shared" ref="AJ132:AJ163" si="96">G132</f>
        <v/>
      </c>
      <c r="AK132" s="32" t="str">
        <f t="shared" ref="AK132:AK163" si="97">H132</f>
        <v/>
      </c>
      <c r="AL132" s="32" t="str">
        <f t="shared" ref="AL132:AL163" si="98">I132</f>
        <v/>
      </c>
      <c r="AM132" s="32">
        <f t="shared" ref="AM132:AM163" si="99">IF(G132="",-1,H132+(204-ROW())/100000)</f>
        <v>-1</v>
      </c>
      <c r="AN132" s="32">
        <f t="shared" ref="AN132:AN163" si="100">IF(G132="",-1,I132+(204-ROW())/100000)</f>
        <v>-1</v>
      </c>
      <c r="AO132" s="32" t="str">
        <f t="shared" ref="AO132:AO195" si="101">S132</f>
        <v>Pomarine jaeger</v>
      </c>
      <c r="AP132" s="32">
        <f t="shared" ref="AP132:AP195" si="102">T132</f>
        <v>0</v>
      </c>
      <c r="AQ132" s="32">
        <f t="shared" ref="AQ132:AQ195" si="103">U132</f>
        <v>0</v>
      </c>
      <c r="AR132" s="32" t="str">
        <f t="shared" ref="AR132:AR195" si="104">V132</f>
        <v/>
      </c>
      <c r="AS132" s="32">
        <f t="shared" ref="AS132:AS195" si="105">T132+(311-ROW())/100000</f>
        <v>1.7899999999999999E-3</v>
      </c>
      <c r="AT132" s="32"/>
      <c r="AU132" s="32" t="str">
        <f t="shared" ref="AU132:AU195" si="106">X132</f>
        <v>Pomarine jaeger</v>
      </c>
      <c r="AV132" s="32" t="str">
        <f t="shared" ref="AV132:AV195" si="107">Y132</f>
        <v/>
      </c>
      <c r="AW132" s="32" t="str">
        <f t="shared" ref="AW132:AW195" si="108">Z132</f>
        <v/>
      </c>
      <c r="AX132" s="32">
        <f t="shared" ref="AX132:AX195" si="109">AA132</f>
        <v>0</v>
      </c>
      <c r="AY132" s="32">
        <f t="shared" ref="AY132:AY195" si="110">IF(AND(AX132&gt;0,AX132&lt;3),(3-AX132)*1000+(311-ROW())/1000,-1)</f>
        <v>-1</v>
      </c>
      <c r="AZ132" s="32"/>
      <c r="BA132" s="32" t="str">
        <f t="shared" ref="BA132:BA195" si="111">S132</f>
        <v>Pomarine jaeger</v>
      </c>
      <c r="BB132" s="32">
        <f t="shared" ref="BB132:BB195" si="112">T132</f>
        <v>0</v>
      </c>
      <c r="BC132" s="32">
        <f t="shared" ref="BC132:BC195" si="113">U132</f>
        <v>0</v>
      </c>
      <c r="BD132" s="32" t="str">
        <f t="shared" ref="BD132:BD195" si="114">V132</f>
        <v/>
      </c>
      <c r="BE132" s="32">
        <f t="shared" ref="BE132:BE195" si="115">IF(U132=4,T132+(311-ROW())/100000,-1)</f>
        <v>-1</v>
      </c>
      <c r="BG132" s="32" t="str">
        <f t="shared" ref="BG132:BG195" si="116">K132</f>
        <v>Pomarine jaeger</v>
      </c>
      <c r="BH132" s="32" t="str">
        <f t="shared" ref="BH132:BH195" si="117">IF(Q132=1,V132,"")</f>
        <v/>
      </c>
      <c r="BI132" s="32" t="str">
        <f>IF(Q132=1,TRIM(IF(L132&gt;0,"Denmark: "&amp;IFERROR(LOOKUP(2,1/(Denmark!$C133:$AZ133&lt;&gt;""),Denmark!$C$4:$AZ$4),"")&amp;" ","")&amp;IF(M132&gt;0,"Norway: "&amp;IFERROR(LOOKUP(2,1/(Norway!$C133:$AZ133&lt;&gt;""),Norway!$C$4:$AZ$4),"")&amp;" ","")&amp;IF(N132&gt;0,"Finland: "&amp;IFERROR(LOOKUP(2,1/(Finland!$C133:$AZ133&lt;&gt;""),Finland!$C$4:$AZ$4),"")&amp;" ","")&amp;IF(O132&gt;0,"Sweden: "&amp;IFERROR(LOOKUP(2,1/(Sweden!$C133:$AZ133&lt;&gt;""),Sweden!$C$4:$AZ$4),"")&amp;" ","")),"")</f>
        <v/>
      </c>
      <c r="BJ132" s="32">
        <f t="shared" ref="BJ132:BJ195" si="118">P132</f>
        <v>0</v>
      </c>
      <c r="BK132" s="32">
        <f t="shared" ref="BK132:BK195" si="119">IF(Q132=1,P132+(311-ROW())/100000,-1)</f>
        <v>-1</v>
      </c>
    </row>
    <row r="133" spans="6:63" ht="13.5" customHeight="1">
      <c r="F133" t="str">
        <f t="shared" si="85"/>
        <v>Denmark</v>
      </c>
      <c r="G133" t="str">
        <f>IF(Denmark!AP$4="","",Denmark!AP$4)</f>
        <v/>
      </c>
      <c r="H133" t="str">
        <f>IF(G133="","",COUNTIF(Denmark!AP$5:AP$311,"&lt;&gt;"))</f>
        <v/>
      </c>
      <c r="I133" t="str">
        <f>IF(G133="","",SUMPRODUCT(--(Denmark!AP$5:AP$311&lt;&gt;""),--($P$4:$P$310&gt;0),--($P$4:$P$310&lt;3)))</f>
        <v/>
      </c>
      <c r="K133" s="32" t="str">
        <f>Denmark!A134</f>
        <v>Parasitic jaeger</v>
      </c>
      <c r="L133" s="32">
        <f>Denmark!BA134</f>
        <v>0</v>
      </c>
      <c r="M133" s="32">
        <f>Norway!BA134</f>
        <v>1</v>
      </c>
      <c r="N133" s="32">
        <f>Finland!BA134</f>
        <v>1</v>
      </c>
      <c r="O133" s="32">
        <f>Sweden!BA134</f>
        <v>7</v>
      </c>
      <c r="P133" s="32">
        <f t="shared" si="86"/>
        <v>9</v>
      </c>
      <c r="Q133" s="32">
        <f t="shared" si="87"/>
        <v>3</v>
      </c>
      <c r="S133" s="32" t="str">
        <f t="shared" si="88"/>
        <v>Parasitic jaeger</v>
      </c>
      <c r="T133" s="32">
        <f t="shared" si="89"/>
        <v>9</v>
      </c>
      <c r="U133" s="32">
        <f t="shared" si="90"/>
        <v>3</v>
      </c>
      <c r="V133" s="32" t="str">
        <f t="shared" si="91"/>
        <v>Norway Finland Sweden</v>
      </c>
      <c r="X133" s="32" t="str">
        <f t="shared" si="92"/>
        <v>Parasitic jaeger</v>
      </c>
      <c r="Y133" s="32" t="str">
        <f t="shared" si="93"/>
        <v/>
      </c>
      <c r="Z133" s="32" t="str">
        <f>IF(AND(P133&gt;0,P133&lt;3),TRIM(IF(L133&gt;0,"Denmark: "&amp;IFERROR(LOOKUP(2,1/(Denmark!$C134:$AZ134&lt;&gt;""),Denmark!$C$4:$AZ$4),"")&amp;" ","")&amp;IF(M133&gt;0,"Norway: "&amp;IFERROR(LOOKUP(2,1/(Norway!$C134:$AZ134&lt;&gt;""),Norway!$C$4:$AZ$4),"")&amp;" ","")&amp;IF(N133&gt;0,"Finland: "&amp;IFERROR(LOOKUP(2,1/(Finland!$C134:$AZ134&lt;&gt;""),Finland!$C$4:$AZ$4),"")&amp;" ","")&amp;IF(O133&gt;0,"Sweden: "&amp;IFERROR(LOOKUP(2,1/(Sweden!$C134:$AZ134&lt;&gt;""),Sweden!$C$4:$AZ$4),"")&amp;" ","")),"")</f>
        <v/>
      </c>
      <c r="AA133" s="32">
        <f t="shared" si="94"/>
        <v>9</v>
      </c>
      <c r="AC133" s="32"/>
      <c r="AD133" s="32"/>
      <c r="AE133" s="32"/>
      <c r="AF133" s="32"/>
      <c r="AG133" s="32"/>
      <c r="AH133" s="32"/>
      <c r="AI133" s="32" t="str">
        <f t="shared" si="95"/>
        <v>Denmark</v>
      </c>
      <c r="AJ133" s="32" t="str">
        <f t="shared" si="96"/>
        <v/>
      </c>
      <c r="AK133" s="32" t="str">
        <f t="shared" si="97"/>
        <v/>
      </c>
      <c r="AL133" s="32" t="str">
        <f t="shared" si="98"/>
        <v/>
      </c>
      <c r="AM133" s="32">
        <f t="shared" si="99"/>
        <v>-1</v>
      </c>
      <c r="AN133" s="32">
        <f t="shared" si="100"/>
        <v>-1</v>
      </c>
      <c r="AO133" s="32" t="str">
        <f t="shared" si="101"/>
        <v>Parasitic jaeger</v>
      </c>
      <c r="AP133" s="32">
        <f t="shared" si="102"/>
        <v>9</v>
      </c>
      <c r="AQ133" s="32">
        <f t="shared" si="103"/>
        <v>3</v>
      </c>
      <c r="AR133" s="32" t="str">
        <f t="shared" si="104"/>
        <v>Norway Finland Sweden</v>
      </c>
      <c r="AS133" s="32">
        <f t="shared" si="105"/>
        <v>9.0017800000000001</v>
      </c>
      <c r="AT133" s="32"/>
      <c r="AU133" s="32" t="str">
        <f t="shared" si="106"/>
        <v>Parasitic jaeger</v>
      </c>
      <c r="AV133" s="32" t="str">
        <f t="shared" si="107"/>
        <v/>
      </c>
      <c r="AW133" s="32" t="str">
        <f t="shared" si="108"/>
        <v/>
      </c>
      <c r="AX133" s="32">
        <f t="shared" si="109"/>
        <v>9</v>
      </c>
      <c r="AY133" s="32">
        <f t="shared" si="110"/>
        <v>-1</v>
      </c>
      <c r="AZ133" s="32"/>
      <c r="BA133" s="32" t="str">
        <f t="shared" si="111"/>
        <v>Parasitic jaeger</v>
      </c>
      <c r="BB133" s="32">
        <f t="shared" si="112"/>
        <v>9</v>
      </c>
      <c r="BC133" s="32">
        <f t="shared" si="113"/>
        <v>3</v>
      </c>
      <c r="BD133" s="32" t="str">
        <f t="shared" si="114"/>
        <v>Norway Finland Sweden</v>
      </c>
      <c r="BE133" s="32">
        <f t="shared" si="115"/>
        <v>-1</v>
      </c>
      <c r="BG133" s="32" t="str">
        <f t="shared" si="116"/>
        <v>Parasitic jaeger</v>
      </c>
      <c r="BH133" s="32" t="str">
        <f t="shared" si="117"/>
        <v/>
      </c>
      <c r="BI133" s="32" t="str">
        <f>IF(Q133=1,TRIM(IF(L133&gt;0,"Denmark: "&amp;IFERROR(LOOKUP(2,1/(Denmark!$C134:$AZ134&lt;&gt;""),Denmark!$C$4:$AZ$4),"")&amp;" ","")&amp;IF(M133&gt;0,"Norway: "&amp;IFERROR(LOOKUP(2,1/(Norway!$C134:$AZ134&lt;&gt;""),Norway!$C$4:$AZ$4),"")&amp;" ","")&amp;IF(N133&gt;0,"Finland: "&amp;IFERROR(LOOKUP(2,1/(Finland!$C134:$AZ134&lt;&gt;""),Finland!$C$4:$AZ$4),"")&amp;" ","")&amp;IF(O133&gt;0,"Sweden: "&amp;IFERROR(LOOKUP(2,1/(Sweden!$C134:$AZ134&lt;&gt;""),Sweden!$C$4:$AZ$4),"")&amp;" ","")),"")</f>
        <v/>
      </c>
      <c r="BJ133" s="32">
        <f t="shared" si="118"/>
        <v>9</v>
      </c>
      <c r="BK133" s="32">
        <f t="shared" si="119"/>
        <v>-1</v>
      </c>
    </row>
    <row r="134" spans="6:63" ht="13.5" customHeight="1">
      <c r="F134" t="str">
        <f t="shared" si="85"/>
        <v>Denmark</v>
      </c>
      <c r="G134" t="str">
        <f>IF(Denmark!AQ$4="","",Denmark!AQ$4)</f>
        <v/>
      </c>
      <c r="H134" t="str">
        <f>IF(G134="","",COUNTIF(Denmark!AQ$5:AQ$311,"&lt;&gt;"))</f>
        <v/>
      </c>
      <c r="I134" t="str">
        <f>IF(G134="","",SUMPRODUCT(--(Denmark!AQ$5:AQ$311&lt;&gt;""),--($P$4:$P$310&gt;0),--($P$4:$P$310&lt;3)))</f>
        <v/>
      </c>
      <c r="K134" s="32" t="str">
        <f>Denmark!A135</f>
        <v>Long-tailed jaeger</v>
      </c>
      <c r="L134" s="32">
        <f>Denmark!BA135</f>
        <v>0</v>
      </c>
      <c r="M134" s="32">
        <f>Norway!BA135</f>
        <v>0</v>
      </c>
      <c r="N134" s="32">
        <f>Finland!BA135</f>
        <v>0</v>
      </c>
      <c r="O134" s="32">
        <f>Sweden!BA135</f>
        <v>4</v>
      </c>
      <c r="P134" s="32">
        <f t="shared" si="86"/>
        <v>4</v>
      </c>
      <c r="Q134" s="32">
        <f t="shared" si="87"/>
        <v>1</v>
      </c>
      <c r="S134" s="32" t="str">
        <f t="shared" si="88"/>
        <v>Long-tailed jaeger</v>
      </c>
      <c r="T134" s="32">
        <f t="shared" si="89"/>
        <v>4</v>
      </c>
      <c r="U134" s="32">
        <f t="shared" si="90"/>
        <v>1</v>
      </c>
      <c r="V134" s="32" t="str">
        <f t="shared" si="91"/>
        <v>Sweden</v>
      </c>
      <c r="X134" s="32" t="str">
        <f t="shared" si="92"/>
        <v>Long-tailed jaeger</v>
      </c>
      <c r="Y134" s="32" t="str">
        <f t="shared" si="93"/>
        <v/>
      </c>
      <c r="Z134" s="32" t="str">
        <f>IF(AND(P134&gt;0,P134&lt;3),TRIM(IF(L134&gt;0,"Denmark: "&amp;IFERROR(LOOKUP(2,1/(Denmark!$C135:$AZ135&lt;&gt;""),Denmark!$C$4:$AZ$4),"")&amp;" ","")&amp;IF(M134&gt;0,"Norway: "&amp;IFERROR(LOOKUP(2,1/(Norway!$C135:$AZ135&lt;&gt;""),Norway!$C$4:$AZ$4),"")&amp;" ","")&amp;IF(N134&gt;0,"Finland: "&amp;IFERROR(LOOKUP(2,1/(Finland!$C135:$AZ135&lt;&gt;""),Finland!$C$4:$AZ$4),"")&amp;" ","")&amp;IF(O134&gt;0,"Sweden: "&amp;IFERROR(LOOKUP(2,1/(Sweden!$C135:$AZ135&lt;&gt;""),Sweden!$C$4:$AZ$4),"")&amp;" ","")),"")</f>
        <v/>
      </c>
      <c r="AA134" s="32">
        <f t="shared" si="94"/>
        <v>4</v>
      </c>
      <c r="AC134" s="32"/>
      <c r="AD134" s="32"/>
      <c r="AE134" s="32"/>
      <c r="AF134" s="32"/>
      <c r="AG134" s="32"/>
      <c r="AH134" s="32"/>
      <c r="AI134" s="32" t="str">
        <f t="shared" si="95"/>
        <v>Denmark</v>
      </c>
      <c r="AJ134" s="32" t="str">
        <f t="shared" si="96"/>
        <v/>
      </c>
      <c r="AK134" s="32" t="str">
        <f t="shared" si="97"/>
        <v/>
      </c>
      <c r="AL134" s="32" t="str">
        <f t="shared" si="98"/>
        <v/>
      </c>
      <c r="AM134" s="32">
        <f t="shared" si="99"/>
        <v>-1</v>
      </c>
      <c r="AN134" s="32">
        <f t="shared" si="100"/>
        <v>-1</v>
      </c>
      <c r="AO134" s="32" t="str">
        <f t="shared" si="101"/>
        <v>Long-tailed jaeger</v>
      </c>
      <c r="AP134" s="32">
        <f t="shared" si="102"/>
        <v>4</v>
      </c>
      <c r="AQ134" s="32">
        <f t="shared" si="103"/>
        <v>1</v>
      </c>
      <c r="AR134" s="32" t="str">
        <f t="shared" si="104"/>
        <v>Sweden</v>
      </c>
      <c r="AS134" s="32">
        <f t="shared" si="105"/>
        <v>4.0017699999999996</v>
      </c>
      <c r="AT134" s="32"/>
      <c r="AU134" s="32" t="str">
        <f t="shared" si="106"/>
        <v>Long-tailed jaeger</v>
      </c>
      <c r="AV134" s="32" t="str">
        <f t="shared" si="107"/>
        <v/>
      </c>
      <c r="AW134" s="32" t="str">
        <f t="shared" si="108"/>
        <v/>
      </c>
      <c r="AX134" s="32">
        <f t="shared" si="109"/>
        <v>4</v>
      </c>
      <c r="AY134" s="32">
        <f t="shared" si="110"/>
        <v>-1</v>
      </c>
      <c r="AZ134" s="32"/>
      <c r="BA134" s="32" t="str">
        <f t="shared" si="111"/>
        <v>Long-tailed jaeger</v>
      </c>
      <c r="BB134" s="32">
        <f t="shared" si="112"/>
        <v>4</v>
      </c>
      <c r="BC134" s="32">
        <f t="shared" si="113"/>
        <v>1</v>
      </c>
      <c r="BD134" s="32" t="str">
        <f t="shared" si="114"/>
        <v>Sweden</v>
      </c>
      <c r="BE134" s="32">
        <f t="shared" si="115"/>
        <v>-1</v>
      </c>
      <c r="BG134" s="32" t="str">
        <f t="shared" si="116"/>
        <v>Long-tailed jaeger</v>
      </c>
      <c r="BH134" s="32" t="str">
        <f t="shared" si="117"/>
        <v>Sweden</v>
      </c>
      <c r="BI134" s="32" t="str">
        <f>IF(Q134=1,TRIM(IF(L134&gt;0,"Denmark: "&amp;IFERROR(LOOKUP(2,1/(Denmark!$C135:$AZ135&lt;&gt;""),Denmark!$C$4:$AZ$4),"")&amp;" ","")&amp;IF(M134&gt;0,"Norway: "&amp;IFERROR(LOOKUP(2,1/(Norway!$C135:$AZ135&lt;&gt;""),Norway!$C$4:$AZ$4),"")&amp;" ","")&amp;IF(N134&gt;0,"Finland: "&amp;IFERROR(LOOKUP(2,1/(Finland!$C135:$AZ135&lt;&gt;""),Finland!$C$4:$AZ$4),"")&amp;" ","")&amp;IF(O134&gt;0,"Sweden: "&amp;IFERROR(LOOKUP(2,1/(Sweden!$C135:$AZ135&lt;&gt;""),Sweden!$C$4:$AZ$4),"")&amp;" ","")),"")</f>
        <v>Sweden: Mathilda Lindberg</v>
      </c>
      <c r="BJ134" s="32">
        <f t="shared" si="118"/>
        <v>4</v>
      </c>
      <c r="BK134" s="32">
        <f t="shared" si="119"/>
        <v>4.0017699999999996</v>
      </c>
    </row>
    <row r="135" spans="6:63" ht="13.5" customHeight="1">
      <c r="F135" t="str">
        <f t="shared" si="85"/>
        <v>Denmark</v>
      </c>
      <c r="G135" t="str">
        <f>IF(Denmark!AR$4="","",Denmark!AR$4)</f>
        <v/>
      </c>
      <c r="H135" t="str">
        <f>IF(G135="","",COUNTIF(Denmark!AR$5:AR$311,"&lt;&gt;"))</f>
        <v/>
      </c>
      <c r="I135" t="str">
        <f>IF(G135="","",SUMPRODUCT(--(Denmark!AR$5:AR$311&lt;&gt;""),--($P$4:$P$310&gt;0),--($P$4:$P$310&lt;3)))</f>
        <v/>
      </c>
      <c r="K135" s="32" t="str">
        <f>Denmark!A136</f>
        <v>Great skua</v>
      </c>
      <c r="L135" s="32">
        <f>Denmark!BA136</f>
        <v>0</v>
      </c>
      <c r="M135" s="32">
        <f>Norway!BA136</f>
        <v>0</v>
      </c>
      <c r="N135" s="32">
        <f>Finland!BA136</f>
        <v>0</v>
      </c>
      <c r="O135" s="32">
        <f>Sweden!BA136</f>
        <v>4</v>
      </c>
      <c r="P135" s="32">
        <f t="shared" si="86"/>
        <v>4</v>
      </c>
      <c r="Q135" s="32">
        <f t="shared" si="87"/>
        <v>1</v>
      </c>
      <c r="S135" s="32" t="str">
        <f t="shared" si="88"/>
        <v>Great skua</v>
      </c>
      <c r="T135" s="32">
        <f t="shared" si="89"/>
        <v>4</v>
      </c>
      <c r="U135" s="32">
        <f t="shared" si="90"/>
        <v>1</v>
      </c>
      <c r="V135" s="32" t="str">
        <f t="shared" si="91"/>
        <v>Sweden</v>
      </c>
      <c r="X135" s="32" t="str">
        <f t="shared" si="92"/>
        <v>Great skua</v>
      </c>
      <c r="Y135" s="32" t="str">
        <f t="shared" si="93"/>
        <v/>
      </c>
      <c r="Z135" s="32" t="str">
        <f>IF(AND(P135&gt;0,P135&lt;3),TRIM(IF(L135&gt;0,"Denmark: "&amp;IFERROR(LOOKUP(2,1/(Denmark!$C136:$AZ136&lt;&gt;""),Denmark!$C$4:$AZ$4),"")&amp;" ","")&amp;IF(M135&gt;0,"Norway: "&amp;IFERROR(LOOKUP(2,1/(Norway!$C136:$AZ136&lt;&gt;""),Norway!$C$4:$AZ$4),"")&amp;" ","")&amp;IF(N135&gt;0,"Finland: "&amp;IFERROR(LOOKUP(2,1/(Finland!$C136:$AZ136&lt;&gt;""),Finland!$C$4:$AZ$4),"")&amp;" ","")&amp;IF(O135&gt;0,"Sweden: "&amp;IFERROR(LOOKUP(2,1/(Sweden!$C136:$AZ136&lt;&gt;""),Sweden!$C$4:$AZ$4),"")&amp;" ","")),"")</f>
        <v/>
      </c>
      <c r="AA135" s="32">
        <f t="shared" si="94"/>
        <v>4</v>
      </c>
      <c r="AC135" s="32"/>
      <c r="AD135" s="32"/>
      <c r="AE135" s="32"/>
      <c r="AF135" s="32"/>
      <c r="AG135" s="32"/>
      <c r="AH135" s="32"/>
      <c r="AI135" s="32" t="str">
        <f t="shared" si="95"/>
        <v>Denmark</v>
      </c>
      <c r="AJ135" s="32" t="str">
        <f t="shared" si="96"/>
        <v/>
      </c>
      <c r="AK135" s="32" t="str">
        <f t="shared" si="97"/>
        <v/>
      </c>
      <c r="AL135" s="32" t="str">
        <f t="shared" si="98"/>
        <v/>
      </c>
      <c r="AM135" s="32">
        <f t="shared" si="99"/>
        <v>-1</v>
      </c>
      <c r="AN135" s="32">
        <f t="shared" si="100"/>
        <v>-1</v>
      </c>
      <c r="AO135" s="32" t="str">
        <f t="shared" si="101"/>
        <v>Great skua</v>
      </c>
      <c r="AP135" s="32">
        <f t="shared" si="102"/>
        <v>4</v>
      </c>
      <c r="AQ135" s="32">
        <f t="shared" si="103"/>
        <v>1</v>
      </c>
      <c r="AR135" s="32" t="str">
        <f t="shared" si="104"/>
        <v>Sweden</v>
      </c>
      <c r="AS135" s="32">
        <f t="shared" si="105"/>
        <v>4.00176</v>
      </c>
      <c r="AT135" s="32"/>
      <c r="AU135" s="32" t="str">
        <f t="shared" si="106"/>
        <v>Great skua</v>
      </c>
      <c r="AV135" s="32" t="str">
        <f t="shared" si="107"/>
        <v/>
      </c>
      <c r="AW135" s="32" t="str">
        <f t="shared" si="108"/>
        <v/>
      </c>
      <c r="AX135" s="32">
        <f t="shared" si="109"/>
        <v>4</v>
      </c>
      <c r="AY135" s="32">
        <f t="shared" si="110"/>
        <v>-1</v>
      </c>
      <c r="AZ135" s="32"/>
      <c r="BA135" s="32" t="str">
        <f t="shared" si="111"/>
        <v>Great skua</v>
      </c>
      <c r="BB135" s="32">
        <f t="shared" si="112"/>
        <v>4</v>
      </c>
      <c r="BC135" s="32">
        <f t="shared" si="113"/>
        <v>1</v>
      </c>
      <c r="BD135" s="32" t="str">
        <f t="shared" si="114"/>
        <v>Sweden</v>
      </c>
      <c r="BE135" s="32">
        <f t="shared" si="115"/>
        <v>-1</v>
      </c>
      <c r="BG135" s="32" t="str">
        <f t="shared" si="116"/>
        <v>Great skua</v>
      </c>
      <c r="BH135" s="32" t="str">
        <f t="shared" si="117"/>
        <v>Sweden</v>
      </c>
      <c r="BI135" s="32" t="str">
        <f>IF(Q135=1,TRIM(IF(L135&gt;0,"Denmark: "&amp;IFERROR(LOOKUP(2,1/(Denmark!$C136:$AZ136&lt;&gt;""),Denmark!$C$4:$AZ$4),"")&amp;" ","")&amp;IF(M135&gt;0,"Norway: "&amp;IFERROR(LOOKUP(2,1/(Norway!$C136:$AZ136&lt;&gt;""),Norway!$C$4:$AZ$4),"")&amp;" ","")&amp;IF(N135&gt;0,"Finland: "&amp;IFERROR(LOOKUP(2,1/(Finland!$C136:$AZ136&lt;&gt;""),Finland!$C$4:$AZ$4),"")&amp;" ","")&amp;IF(O135&gt;0,"Sweden: "&amp;IFERROR(LOOKUP(2,1/(Sweden!$C136:$AZ136&lt;&gt;""),Sweden!$C$4:$AZ$4),"")&amp;" ","")),"")</f>
        <v>Sweden: Mathilda Lindberg</v>
      </c>
      <c r="BJ135" s="32">
        <f t="shared" si="118"/>
        <v>4</v>
      </c>
      <c r="BK135" s="32">
        <f t="shared" si="119"/>
        <v>4.00176</v>
      </c>
    </row>
    <row r="136" spans="6:63" ht="13.5" customHeight="1">
      <c r="F136" t="str">
        <f t="shared" si="85"/>
        <v>Denmark</v>
      </c>
      <c r="G136" t="str">
        <f>IF(Denmark!AS$4="","",Denmark!AS$4)</f>
        <v/>
      </c>
      <c r="H136" t="str">
        <f>IF(G136="","",COUNTIF(Denmark!AS$5:AS$311,"&lt;&gt;"))</f>
        <v/>
      </c>
      <c r="I136" t="str">
        <f>IF(G136="","",SUMPRODUCT(--(Denmark!AS$5:AS$311&lt;&gt;""),--($P$4:$P$310&gt;0),--($P$4:$P$310&lt;3)))</f>
        <v/>
      </c>
      <c r="K136" s="32" t="str">
        <f>Denmark!A137</f>
        <v>Mediterranean gull</v>
      </c>
      <c r="L136" s="32">
        <f>Denmark!BA137</f>
        <v>0</v>
      </c>
      <c r="M136" s="32">
        <f>Norway!BA137</f>
        <v>0</v>
      </c>
      <c r="N136" s="32">
        <f>Finland!BA137</f>
        <v>0</v>
      </c>
      <c r="O136" s="32">
        <f>Sweden!BA137</f>
        <v>0</v>
      </c>
      <c r="P136" s="32">
        <f t="shared" si="86"/>
        <v>0</v>
      </c>
      <c r="Q136" s="32">
        <f t="shared" si="87"/>
        <v>0</v>
      </c>
      <c r="S136" s="32" t="str">
        <f t="shared" si="88"/>
        <v>Mediterranean gull</v>
      </c>
      <c r="T136" s="32">
        <f t="shared" si="89"/>
        <v>0</v>
      </c>
      <c r="U136" s="32">
        <f t="shared" si="90"/>
        <v>0</v>
      </c>
      <c r="V136" s="32" t="str">
        <f t="shared" si="91"/>
        <v/>
      </c>
      <c r="X136" s="32" t="str">
        <f t="shared" si="92"/>
        <v>Mediterranean gull</v>
      </c>
      <c r="Y136" s="32" t="str">
        <f t="shared" si="93"/>
        <v/>
      </c>
      <c r="Z136" s="32" t="str">
        <f>IF(AND(P136&gt;0,P136&lt;3),TRIM(IF(L136&gt;0,"Denmark: "&amp;IFERROR(LOOKUP(2,1/(Denmark!$C137:$AZ137&lt;&gt;""),Denmark!$C$4:$AZ$4),"")&amp;" ","")&amp;IF(M136&gt;0,"Norway: "&amp;IFERROR(LOOKUP(2,1/(Norway!$C137:$AZ137&lt;&gt;""),Norway!$C$4:$AZ$4),"")&amp;" ","")&amp;IF(N136&gt;0,"Finland: "&amp;IFERROR(LOOKUP(2,1/(Finland!$C137:$AZ137&lt;&gt;""),Finland!$C$4:$AZ$4),"")&amp;" ","")&amp;IF(O136&gt;0,"Sweden: "&amp;IFERROR(LOOKUP(2,1/(Sweden!$C137:$AZ137&lt;&gt;""),Sweden!$C$4:$AZ$4),"")&amp;" ","")),"")</f>
        <v/>
      </c>
      <c r="AA136" s="32">
        <f t="shared" si="94"/>
        <v>0</v>
      </c>
      <c r="AC136" s="32"/>
      <c r="AD136" s="32"/>
      <c r="AE136" s="32"/>
      <c r="AF136" s="32"/>
      <c r="AG136" s="32"/>
      <c r="AH136" s="32"/>
      <c r="AI136" s="32" t="str">
        <f t="shared" si="95"/>
        <v>Denmark</v>
      </c>
      <c r="AJ136" s="32" t="str">
        <f t="shared" si="96"/>
        <v/>
      </c>
      <c r="AK136" s="32" t="str">
        <f t="shared" si="97"/>
        <v/>
      </c>
      <c r="AL136" s="32" t="str">
        <f t="shared" si="98"/>
        <v/>
      </c>
      <c r="AM136" s="32">
        <f t="shared" si="99"/>
        <v>-1</v>
      </c>
      <c r="AN136" s="32">
        <f t="shared" si="100"/>
        <v>-1</v>
      </c>
      <c r="AO136" s="32" t="str">
        <f t="shared" si="101"/>
        <v>Mediterranean gull</v>
      </c>
      <c r="AP136" s="32">
        <f t="shared" si="102"/>
        <v>0</v>
      </c>
      <c r="AQ136" s="32">
        <f t="shared" si="103"/>
        <v>0</v>
      </c>
      <c r="AR136" s="32" t="str">
        <f t="shared" si="104"/>
        <v/>
      </c>
      <c r="AS136" s="32">
        <f t="shared" si="105"/>
        <v>1.75E-3</v>
      </c>
      <c r="AT136" s="32"/>
      <c r="AU136" s="32" t="str">
        <f t="shared" si="106"/>
        <v>Mediterranean gull</v>
      </c>
      <c r="AV136" s="32" t="str">
        <f t="shared" si="107"/>
        <v/>
      </c>
      <c r="AW136" s="32" t="str">
        <f t="shared" si="108"/>
        <v/>
      </c>
      <c r="AX136" s="32">
        <f t="shared" si="109"/>
        <v>0</v>
      </c>
      <c r="AY136" s="32">
        <f t="shared" si="110"/>
        <v>-1</v>
      </c>
      <c r="AZ136" s="32"/>
      <c r="BA136" s="32" t="str">
        <f t="shared" si="111"/>
        <v>Mediterranean gull</v>
      </c>
      <c r="BB136" s="32">
        <f t="shared" si="112"/>
        <v>0</v>
      </c>
      <c r="BC136" s="32">
        <f t="shared" si="113"/>
        <v>0</v>
      </c>
      <c r="BD136" s="32" t="str">
        <f t="shared" si="114"/>
        <v/>
      </c>
      <c r="BE136" s="32">
        <f t="shared" si="115"/>
        <v>-1</v>
      </c>
      <c r="BG136" s="32" t="str">
        <f t="shared" si="116"/>
        <v>Mediterranean gull</v>
      </c>
      <c r="BH136" s="32" t="str">
        <f t="shared" si="117"/>
        <v/>
      </c>
      <c r="BI136" s="32" t="str">
        <f>IF(Q136=1,TRIM(IF(L136&gt;0,"Denmark: "&amp;IFERROR(LOOKUP(2,1/(Denmark!$C137:$AZ137&lt;&gt;""),Denmark!$C$4:$AZ$4),"")&amp;" ","")&amp;IF(M136&gt;0,"Norway: "&amp;IFERROR(LOOKUP(2,1/(Norway!$C137:$AZ137&lt;&gt;""),Norway!$C$4:$AZ$4),"")&amp;" ","")&amp;IF(N136&gt;0,"Finland: "&amp;IFERROR(LOOKUP(2,1/(Finland!$C137:$AZ137&lt;&gt;""),Finland!$C$4:$AZ$4),"")&amp;" ","")&amp;IF(O136&gt;0,"Sweden: "&amp;IFERROR(LOOKUP(2,1/(Sweden!$C137:$AZ137&lt;&gt;""),Sweden!$C$4:$AZ$4),"")&amp;" ","")),"")</f>
        <v/>
      </c>
      <c r="BJ136" s="32">
        <f t="shared" si="118"/>
        <v>0</v>
      </c>
      <c r="BK136" s="32">
        <f t="shared" si="119"/>
        <v>-1</v>
      </c>
    </row>
    <row r="137" spans="6:63" ht="13.5" customHeight="1">
      <c r="F137" t="str">
        <f t="shared" si="85"/>
        <v>Denmark</v>
      </c>
      <c r="G137" t="str">
        <f>IF(Denmark!AT$4="","",Denmark!AT$4)</f>
        <v/>
      </c>
      <c r="H137" t="str">
        <f>IF(G137="","",COUNTIF(Denmark!AT$5:AT$311,"&lt;&gt;"))</f>
        <v/>
      </c>
      <c r="I137" t="str">
        <f>IF(G137="","",SUMPRODUCT(--(Denmark!AT$5:AT$311&lt;&gt;""),--($P$4:$P$310&gt;0),--($P$4:$P$310&lt;3)))</f>
        <v/>
      </c>
      <c r="K137" s="32" t="str">
        <f>Denmark!A138</f>
        <v>Little gull</v>
      </c>
      <c r="L137" s="32">
        <f>Denmark!BA138</f>
        <v>0</v>
      </c>
      <c r="M137" s="32">
        <f>Norway!BA138</f>
        <v>0</v>
      </c>
      <c r="N137" s="32">
        <f>Finland!BA138</f>
        <v>2</v>
      </c>
      <c r="O137" s="32">
        <f>Sweden!BA138</f>
        <v>4</v>
      </c>
      <c r="P137" s="32">
        <f t="shared" si="86"/>
        <v>6</v>
      </c>
      <c r="Q137" s="32">
        <f t="shared" si="87"/>
        <v>2</v>
      </c>
      <c r="S137" s="32" t="str">
        <f t="shared" si="88"/>
        <v>Little gull</v>
      </c>
      <c r="T137" s="32">
        <f t="shared" si="89"/>
        <v>6</v>
      </c>
      <c r="U137" s="32">
        <f t="shared" si="90"/>
        <v>2</v>
      </c>
      <c r="V137" s="32" t="str">
        <f t="shared" si="91"/>
        <v>Finland Sweden</v>
      </c>
      <c r="X137" s="32" t="str">
        <f t="shared" si="92"/>
        <v>Little gull</v>
      </c>
      <c r="Y137" s="32" t="str">
        <f t="shared" si="93"/>
        <v/>
      </c>
      <c r="Z137" s="32" t="str">
        <f>IF(AND(P137&gt;0,P137&lt;3),TRIM(IF(L137&gt;0,"Denmark: "&amp;IFERROR(LOOKUP(2,1/(Denmark!$C138:$AZ138&lt;&gt;""),Denmark!$C$4:$AZ$4),"")&amp;" ","")&amp;IF(M137&gt;0,"Norway: "&amp;IFERROR(LOOKUP(2,1/(Norway!$C138:$AZ138&lt;&gt;""),Norway!$C$4:$AZ$4),"")&amp;" ","")&amp;IF(N137&gt;0,"Finland: "&amp;IFERROR(LOOKUP(2,1/(Finland!$C138:$AZ138&lt;&gt;""),Finland!$C$4:$AZ$4),"")&amp;" ","")&amp;IF(O137&gt;0,"Sweden: "&amp;IFERROR(LOOKUP(2,1/(Sweden!$C138:$AZ138&lt;&gt;""),Sweden!$C$4:$AZ$4),"")&amp;" ","")),"")</f>
        <v/>
      </c>
      <c r="AA137" s="32">
        <f t="shared" si="94"/>
        <v>6</v>
      </c>
      <c r="AC137" s="32"/>
      <c r="AD137" s="32"/>
      <c r="AE137" s="32"/>
      <c r="AF137" s="32"/>
      <c r="AG137" s="32"/>
      <c r="AH137" s="32"/>
      <c r="AI137" s="32" t="str">
        <f t="shared" si="95"/>
        <v>Denmark</v>
      </c>
      <c r="AJ137" s="32" t="str">
        <f t="shared" si="96"/>
        <v/>
      </c>
      <c r="AK137" s="32" t="str">
        <f t="shared" si="97"/>
        <v/>
      </c>
      <c r="AL137" s="32" t="str">
        <f t="shared" si="98"/>
        <v/>
      </c>
      <c r="AM137" s="32">
        <f t="shared" si="99"/>
        <v>-1</v>
      </c>
      <c r="AN137" s="32">
        <f t="shared" si="100"/>
        <v>-1</v>
      </c>
      <c r="AO137" s="32" t="str">
        <f t="shared" si="101"/>
        <v>Little gull</v>
      </c>
      <c r="AP137" s="32">
        <f t="shared" si="102"/>
        <v>6</v>
      </c>
      <c r="AQ137" s="32">
        <f t="shared" si="103"/>
        <v>2</v>
      </c>
      <c r="AR137" s="32" t="str">
        <f t="shared" si="104"/>
        <v>Finland Sweden</v>
      </c>
      <c r="AS137" s="32">
        <f t="shared" si="105"/>
        <v>6.0017399999999999</v>
      </c>
      <c r="AT137" s="32"/>
      <c r="AU137" s="32" t="str">
        <f t="shared" si="106"/>
        <v>Little gull</v>
      </c>
      <c r="AV137" s="32" t="str">
        <f t="shared" si="107"/>
        <v/>
      </c>
      <c r="AW137" s="32" t="str">
        <f t="shared" si="108"/>
        <v/>
      </c>
      <c r="AX137" s="32">
        <f t="shared" si="109"/>
        <v>6</v>
      </c>
      <c r="AY137" s="32">
        <f t="shared" si="110"/>
        <v>-1</v>
      </c>
      <c r="AZ137" s="32"/>
      <c r="BA137" s="32" t="str">
        <f t="shared" si="111"/>
        <v>Little gull</v>
      </c>
      <c r="BB137" s="32">
        <f t="shared" si="112"/>
        <v>6</v>
      </c>
      <c r="BC137" s="32">
        <f t="shared" si="113"/>
        <v>2</v>
      </c>
      <c r="BD137" s="32" t="str">
        <f t="shared" si="114"/>
        <v>Finland Sweden</v>
      </c>
      <c r="BE137" s="32">
        <f t="shared" si="115"/>
        <v>-1</v>
      </c>
      <c r="BG137" s="32" t="str">
        <f t="shared" si="116"/>
        <v>Little gull</v>
      </c>
      <c r="BH137" s="32" t="str">
        <f t="shared" si="117"/>
        <v/>
      </c>
      <c r="BI137" s="32" t="str">
        <f>IF(Q137=1,TRIM(IF(L137&gt;0,"Denmark: "&amp;IFERROR(LOOKUP(2,1/(Denmark!$C138:$AZ138&lt;&gt;""),Denmark!$C$4:$AZ$4),"")&amp;" ","")&amp;IF(M137&gt;0,"Norway: "&amp;IFERROR(LOOKUP(2,1/(Norway!$C138:$AZ138&lt;&gt;""),Norway!$C$4:$AZ$4),"")&amp;" ","")&amp;IF(N137&gt;0,"Finland: "&amp;IFERROR(LOOKUP(2,1/(Finland!$C138:$AZ138&lt;&gt;""),Finland!$C$4:$AZ$4),"")&amp;" ","")&amp;IF(O137&gt;0,"Sweden: "&amp;IFERROR(LOOKUP(2,1/(Sweden!$C138:$AZ138&lt;&gt;""),Sweden!$C$4:$AZ$4),"")&amp;" ","")),"")</f>
        <v/>
      </c>
      <c r="BJ137" s="32">
        <f t="shared" si="118"/>
        <v>6</v>
      </c>
      <c r="BK137" s="32">
        <f t="shared" si="119"/>
        <v>-1</v>
      </c>
    </row>
    <row r="138" spans="6:63" ht="13.5" customHeight="1">
      <c r="F138" t="str">
        <f t="shared" si="85"/>
        <v>Denmark</v>
      </c>
      <c r="G138" t="str">
        <f>IF(Denmark!AU$4="","",Denmark!AU$4)</f>
        <v/>
      </c>
      <c r="H138" t="str">
        <f>IF(G138="","",COUNTIF(Denmark!AU$5:AU$311,"&lt;&gt;"))</f>
        <v/>
      </c>
      <c r="I138" t="str">
        <f>IF(G138="","",SUMPRODUCT(--(Denmark!AU$5:AU$311&lt;&gt;""),--($P$4:$P$310&gt;0),--($P$4:$P$310&lt;3)))</f>
        <v/>
      </c>
      <c r="K138" s="32" t="str">
        <f>Denmark!A139</f>
        <v>Sabine's gull</v>
      </c>
      <c r="L138" s="32">
        <f>Denmark!BA139</f>
        <v>0</v>
      </c>
      <c r="M138" s="32">
        <f>Norway!BA139</f>
        <v>0</v>
      </c>
      <c r="N138" s="32">
        <f>Finland!BA139</f>
        <v>0</v>
      </c>
      <c r="O138" s="32">
        <f>Sweden!BA139</f>
        <v>2</v>
      </c>
      <c r="P138" s="32">
        <f t="shared" si="86"/>
        <v>2</v>
      </c>
      <c r="Q138" s="32">
        <f t="shared" si="87"/>
        <v>1</v>
      </c>
      <c r="S138" s="32" t="str">
        <f t="shared" si="88"/>
        <v>Sabine's gull</v>
      </c>
      <c r="T138" s="32">
        <f t="shared" si="89"/>
        <v>2</v>
      </c>
      <c r="U138" s="32">
        <f t="shared" si="90"/>
        <v>1</v>
      </c>
      <c r="V138" s="32" t="str">
        <f t="shared" si="91"/>
        <v>Sweden</v>
      </c>
      <c r="X138" s="32" t="str">
        <f t="shared" si="92"/>
        <v>Sabine's gull</v>
      </c>
      <c r="Y138" s="32" t="str">
        <f t="shared" si="93"/>
        <v>Sweden</v>
      </c>
      <c r="Z138" s="32" t="str">
        <f>IF(AND(P138&gt;0,P138&lt;3),TRIM(IF(L138&gt;0,"Denmark: "&amp;IFERROR(LOOKUP(2,1/(Denmark!$C139:$AZ139&lt;&gt;""),Denmark!$C$4:$AZ$4),"")&amp;" ","")&amp;IF(M138&gt;0,"Norway: "&amp;IFERROR(LOOKUP(2,1/(Norway!$C139:$AZ139&lt;&gt;""),Norway!$C$4:$AZ$4),"")&amp;" ","")&amp;IF(N138&gt;0,"Finland: "&amp;IFERROR(LOOKUP(2,1/(Finland!$C139:$AZ139&lt;&gt;""),Finland!$C$4:$AZ$4),"")&amp;" ","")&amp;IF(O138&gt;0,"Sweden: "&amp;IFERROR(LOOKUP(2,1/(Sweden!$C139:$AZ139&lt;&gt;""),Sweden!$C$4:$AZ$4),"")&amp;" ","")),"")</f>
        <v>Sweden: Kasper Wieck</v>
      </c>
      <c r="AA138" s="32">
        <f t="shared" si="94"/>
        <v>2</v>
      </c>
      <c r="AC138" s="32"/>
      <c r="AD138" s="32"/>
      <c r="AE138" s="32"/>
      <c r="AF138" s="32"/>
      <c r="AG138" s="32"/>
      <c r="AH138" s="32"/>
      <c r="AI138" s="32" t="str">
        <f t="shared" si="95"/>
        <v>Denmark</v>
      </c>
      <c r="AJ138" s="32" t="str">
        <f t="shared" si="96"/>
        <v/>
      </c>
      <c r="AK138" s="32" t="str">
        <f t="shared" si="97"/>
        <v/>
      </c>
      <c r="AL138" s="32" t="str">
        <f t="shared" si="98"/>
        <v/>
      </c>
      <c r="AM138" s="32">
        <f t="shared" si="99"/>
        <v>-1</v>
      </c>
      <c r="AN138" s="32">
        <f t="shared" si="100"/>
        <v>-1</v>
      </c>
      <c r="AO138" s="32" t="str">
        <f t="shared" si="101"/>
        <v>Sabine's gull</v>
      </c>
      <c r="AP138" s="32">
        <f t="shared" si="102"/>
        <v>2</v>
      </c>
      <c r="AQ138" s="32">
        <f t="shared" si="103"/>
        <v>1</v>
      </c>
      <c r="AR138" s="32" t="str">
        <f t="shared" si="104"/>
        <v>Sweden</v>
      </c>
      <c r="AS138" s="32">
        <f t="shared" si="105"/>
        <v>2.0017299999999998</v>
      </c>
      <c r="AT138" s="32"/>
      <c r="AU138" s="32" t="str">
        <f t="shared" si="106"/>
        <v>Sabine's gull</v>
      </c>
      <c r="AV138" s="32" t="str">
        <f t="shared" si="107"/>
        <v>Sweden</v>
      </c>
      <c r="AW138" s="32" t="str">
        <f t="shared" si="108"/>
        <v>Sweden: Kasper Wieck</v>
      </c>
      <c r="AX138" s="32">
        <f t="shared" si="109"/>
        <v>2</v>
      </c>
      <c r="AY138" s="32">
        <f t="shared" si="110"/>
        <v>1000.173</v>
      </c>
      <c r="AZ138" s="32"/>
      <c r="BA138" s="32" t="str">
        <f t="shared" si="111"/>
        <v>Sabine's gull</v>
      </c>
      <c r="BB138" s="32">
        <f t="shared" si="112"/>
        <v>2</v>
      </c>
      <c r="BC138" s="32">
        <f t="shared" si="113"/>
        <v>1</v>
      </c>
      <c r="BD138" s="32" t="str">
        <f t="shared" si="114"/>
        <v>Sweden</v>
      </c>
      <c r="BE138" s="32">
        <f t="shared" si="115"/>
        <v>-1</v>
      </c>
      <c r="BG138" s="32" t="str">
        <f t="shared" si="116"/>
        <v>Sabine's gull</v>
      </c>
      <c r="BH138" s="32" t="str">
        <f t="shared" si="117"/>
        <v>Sweden</v>
      </c>
      <c r="BI138" s="32" t="str">
        <f>IF(Q138=1,TRIM(IF(L138&gt;0,"Denmark: "&amp;IFERROR(LOOKUP(2,1/(Denmark!$C139:$AZ139&lt;&gt;""),Denmark!$C$4:$AZ$4),"")&amp;" ","")&amp;IF(M138&gt;0,"Norway: "&amp;IFERROR(LOOKUP(2,1/(Norway!$C139:$AZ139&lt;&gt;""),Norway!$C$4:$AZ$4),"")&amp;" ","")&amp;IF(N138&gt;0,"Finland: "&amp;IFERROR(LOOKUP(2,1/(Finland!$C139:$AZ139&lt;&gt;""),Finland!$C$4:$AZ$4),"")&amp;" ","")&amp;IF(O138&gt;0,"Sweden: "&amp;IFERROR(LOOKUP(2,1/(Sweden!$C139:$AZ139&lt;&gt;""),Sweden!$C$4:$AZ$4),"")&amp;" ","")),"")</f>
        <v>Sweden: Kasper Wieck</v>
      </c>
      <c r="BJ138" s="32">
        <f t="shared" si="118"/>
        <v>2</v>
      </c>
      <c r="BK138" s="32">
        <f t="shared" si="119"/>
        <v>2.0017299999999998</v>
      </c>
    </row>
    <row r="139" spans="6:63" ht="13.5" customHeight="1">
      <c r="F139" t="str">
        <f t="shared" si="85"/>
        <v>Denmark</v>
      </c>
      <c r="G139" t="str">
        <f>IF(Denmark!AV$4="","",Denmark!AV$4)</f>
        <v/>
      </c>
      <c r="H139" t="str">
        <f>IF(G139="","",COUNTIF(Denmark!AV$5:AV$311,"&lt;&gt;"))</f>
        <v/>
      </c>
      <c r="I139" t="str">
        <f>IF(G139="","",SUMPRODUCT(--(Denmark!AV$5:AV$311&lt;&gt;""),--($P$4:$P$310&gt;0),--($P$4:$P$310&lt;3)))</f>
        <v/>
      </c>
      <c r="K139" s="32" t="str">
        <f>Denmark!A140</f>
        <v>Black-headed gull</v>
      </c>
      <c r="L139" s="32">
        <f>Denmark!BA140</f>
        <v>0</v>
      </c>
      <c r="M139" s="32">
        <f>Norway!BA140</f>
        <v>0</v>
      </c>
      <c r="N139" s="32">
        <f>Finland!BA140</f>
        <v>12</v>
      </c>
      <c r="O139" s="32">
        <f>Sweden!BA140</f>
        <v>14</v>
      </c>
      <c r="P139" s="32">
        <f t="shared" si="86"/>
        <v>26</v>
      </c>
      <c r="Q139" s="32">
        <f t="shared" si="87"/>
        <v>2</v>
      </c>
      <c r="S139" s="32" t="str">
        <f t="shared" si="88"/>
        <v>Black-headed gull</v>
      </c>
      <c r="T139" s="32">
        <f t="shared" si="89"/>
        <v>26</v>
      </c>
      <c r="U139" s="32">
        <f t="shared" si="90"/>
        <v>2</v>
      </c>
      <c r="V139" s="32" t="str">
        <f t="shared" si="91"/>
        <v>Finland Sweden</v>
      </c>
      <c r="X139" s="32" t="str">
        <f t="shared" si="92"/>
        <v>Black-headed gull</v>
      </c>
      <c r="Y139" s="32" t="str">
        <f t="shared" si="93"/>
        <v/>
      </c>
      <c r="Z139" s="32" t="str">
        <f>IF(AND(P139&gt;0,P139&lt;3),TRIM(IF(L139&gt;0,"Denmark: "&amp;IFERROR(LOOKUP(2,1/(Denmark!$C140:$AZ140&lt;&gt;""),Denmark!$C$4:$AZ$4),"")&amp;" ","")&amp;IF(M139&gt;0,"Norway: "&amp;IFERROR(LOOKUP(2,1/(Norway!$C140:$AZ140&lt;&gt;""),Norway!$C$4:$AZ$4),"")&amp;" ","")&amp;IF(N139&gt;0,"Finland: "&amp;IFERROR(LOOKUP(2,1/(Finland!$C140:$AZ140&lt;&gt;""),Finland!$C$4:$AZ$4),"")&amp;" ","")&amp;IF(O139&gt;0,"Sweden: "&amp;IFERROR(LOOKUP(2,1/(Sweden!$C140:$AZ140&lt;&gt;""),Sweden!$C$4:$AZ$4),"")&amp;" ","")),"")</f>
        <v/>
      </c>
      <c r="AA139" s="32">
        <f t="shared" si="94"/>
        <v>26</v>
      </c>
      <c r="AC139" s="32"/>
      <c r="AD139" s="32"/>
      <c r="AE139" s="32"/>
      <c r="AF139" s="32"/>
      <c r="AG139" s="32"/>
      <c r="AH139" s="32"/>
      <c r="AI139" s="32" t="str">
        <f t="shared" si="95"/>
        <v>Denmark</v>
      </c>
      <c r="AJ139" s="32" t="str">
        <f t="shared" si="96"/>
        <v/>
      </c>
      <c r="AK139" s="32" t="str">
        <f t="shared" si="97"/>
        <v/>
      </c>
      <c r="AL139" s="32" t="str">
        <f t="shared" si="98"/>
        <v/>
      </c>
      <c r="AM139" s="32">
        <f t="shared" si="99"/>
        <v>-1</v>
      </c>
      <c r="AN139" s="32">
        <f t="shared" si="100"/>
        <v>-1</v>
      </c>
      <c r="AO139" s="32" t="str">
        <f t="shared" si="101"/>
        <v>Black-headed gull</v>
      </c>
      <c r="AP139" s="32">
        <f t="shared" si="102"/>
        <v>26</v>
      </c>
      <c r="AQ139" s="32">
        <f t="shared" si="103"/>
        <v>2</v>
      </c>
      <c r="AR139" s="32" t="str">
        <f t="shared" si="104"/>
        <v>Finland Sweden</v>
      </c>
      <c r="AS139" s="32">
        <f t="shared" si="105"/>
        <v>26.001719999999999</v>
      </c>
      <c r="AT139" s="32"/>
      <c r="AU139" s="32" t="str">
        <f t="shared" si="106"/>
        <v>Black-headed gull</v>
      </c>
      <c r="AV139" s="32" t="str">
        <f t="shared" si="107"/>
        <v/>
      </c>
      <c r="AW139" s="32" t="str">
        <f t="shared" si="108"/>
        <v/>
      </c>
      <c r="AX139" s="32">
        <f t="shared" si="109"/>
        <v>26</v>
      </c>
      <c r="AY139" s="32">
        <f t="shared" si="110"/>
        <v>-1</v>
      </c>
      <c r="AZ139" s="32"/>
      <c r="BA139" s="32" t="str">
        <f t="shared" si="111"/>
        <v>Black-headed gull</v>
      </c>
      <c r="BB139" s="32">
        <f t="shared" si="112"/>
        <v>26</v>
      </c>
      <c r="BC139" s="32">
        <f t="shared" si="113"/>
        <v>2</v>
      </c>
      <c r="BD139" s="32" t="str">
        <f t="shared" si="114"/>
        <v>Finland Sweden</v>
      </c>
      <c r="BE139" s="32">
        <f t="shared" si="115"/>
        <v>-1</v>
      </c>
      <c r="BG139" s="32" t="str">
        <f t="shared" si="116"/>
        <v>Black-headed gull</v>
      </c>
      <c r="BH139" s="32" t="str">
        <f t="shared" si="117"/>
        <v/>
      </c>
      <c r="BI139" s="32" t="str">
        <f>IF(Q139=1,TRIM(IF(L139&gt;0,"Denmark: "&amp;IFERROR(LOOKUP(2,1/(Denmark!$C140:$AZ140&lt;&gt;""),Denmark!$C$4:$AZ$4),"")&amp;" ","")&amp;IF(M139&gt;0,"Norway: "&amp;IFERROR(LOOKUP(2,1/(Norway!$C140:$AZ140&lt;&gt;""),Norway!$C$4:$AZ$4),"")&amp;" ","")&amp;IF(N139&gt;0,"Finland: "&amp;IFERROR(LOOKUP(2,1/(Finland!$C140:$AZ140&lt;&gt;""),Finland!$C$4:$AZ$4),"")&amp;" ","")&amp;IF(O139&gt;0,"Sweden: "&amp;IFERROR(LOOKUP(2,1/(Sweden!$C140:$AZ140&lt;&gt;""),Sweden!$C$4:$AZ$4),"")&amp;" ","")),"")</f>
        <v/>
      </c>
      <c r="BJ139" s="32">
        <f t="shared" si="118"/>
        <v>26</v>
      </c>
      <c r="BK139" s="32">
        <f t="shared" si="119"/>
        <v>-1</v>
      </c>
    </row>
    <row r="140" spans="6:63" ht="13.5" customHeight="1">
      <c r="F140" t="str">
        <f t="shared" si="85"/>
        <v>Denmark</v>
      </c>
      <c r="G140" t="str">
        <f>IF(Denmark!AW$4="","",Denmark!AW$4)</f>
        <v/>
      </c>
      <c r="H140" t="str">
        <f>IF(G140="","",COUNTIF(Denmark!AW$5:AW$311,"&lt;&gt;"))</f>
        <v/>
      </c>
      <c r="I140" t="str">
        <f>IF(G140="","",SUMPRODUCT(--(Denmark!AW$5:AW$311&lt;&gt;""),--($P$4:$P$310&gt;0),--($P$4:$P$310&lt;3)))</f>
        <v/>
      </c>
      <c r="K140" s="32" t="str">
        <f>Denmark!A141</f>
        <v>Common gull</v>
      </c>
      <c r="L140" s="32">
        <f>Denmark!BA141</f>
        <v>0</v>
      </c>
      <c r="M140" s="32">
        <f>Norway!BA141</f>
        <v>4</v>
      </c>
      <c r="N140" s="32">
        <f>Finland!BA141</f>
        <v>21</v>
      </c>
      <c r="O140" s="32">
        <f>Sweden!BA141</f>
        <v>17</v>
      </c>
      <c r="P140" s="32">
        <f t="shared" si="86"/>
        <v>42</v>
      </c>
      <c r="Q140" s="32">
        <f t="shared" si="87"/>
        <v>3</v>
      </c>
      <c r="S140" s="32" t="str">
        <f t="shared" si="88"/>
        <v>Common gull</v>
      </c>
      <c r="T140" s="32">
        <f t="shared" si="89"/>
        <v>42</v>
      </c>
      <c r="U140" s="32">
        <f t="shared" si="90"/>
        <v>3</v>
      </c>
      <c r="V140" s="32" t="str">
        <f t="shared" si="91"/>
        <v>Norway Finland Sweden</v>
      </c>
      <c r="X140" s="32" t="str">
        <f t="shared" si="92"/>
        <v>Common gull</v>
      </c>
      <c r="Y140" s="32" t="str">
        <f t="shared" si="93"/>
        <v/>
      </c>
      <c r="Z140" s="32" t="str">
        <f>IF(AND(P140&gt;0,P140&lt;3),TRIM(IF(L140&gt;0,"Denmark: "&amp;IFERROR(LOOKUP(2,1/(Denmark!$C141:$AZ141&lt;&gt;""),Denmark!$C$4:$AZ$4),"")&amp;" ","")&amp;IF(M140&gt;0,"Norway: "&amp;IFERROR(LOOKUP(2,1/(Norway!$C141:$AZ141&lt;&gt;""),Norway!$C$4:$AZ$4),"")&amp;" ","")&amp;IF(N140&gt;0,"Finland: "&amp;IFERROR(LOOKUP(2,1/(Finland!$C141:$AZ141&lt;&gt;""),Finland!$C$4:$AZ$4),"")&amp;" ","")&amp;IF(O140&gt;0,"Sweden: "&amp;IFERROR(LOOKUP(2,1/(Sweden!$C141:$AZ141&lt;&gt;""),Sweden!$C$4:$AZ$4),"")&amp;" ","")),"")</f>
        <v/>
      </c>
      <c r="AA140" s="32">
        <f t="shared" si="94"/>
        <v>42</v>
      </c>
      <c r="AC140" s="32"/>
      <c r="AD140" s="32"/>
      <c r="AE140" s="32"/>
      <c r="AF140" s="32"/>
      <c r="AG140" s="32"/>
      <c r="AH140" s="32"/>
      <c r="AI140" s="32" t="str">
        <f t="shared" si="95"/>
        <v>Denmark</v>
      </c>
      <c r="AJ140" s="32" t="str">
        <f t="shared" si="96"/>
        <v/>
      </c>
      <c r="AK140" s="32" t="str">
        <f t="shared" si="97"/>
        <v/>
      </c>
      <c r="AL140" s="32" t="str">
        <f t="shared" si="98"/>
        <v/>
      </c>
      <c r="AM140" s="32">
        <f t="shared" si="99"/>
        <v>-1</v>
      </c>
      <c r="AN140" s="32">
        <f t="shared" si="100"/>
        <v>-1</v>
      </c>
      <c r="AO140" s="32" t="str">
        <f t="shared" si="101"/>
        <v>Common gull</v>
      </c>
      <c r="AP140" s="32">
        <f t="shared" si="102"/>
        <v>42</v>
      </c>
      <c r="AQ140" s="32">
        <f t="shared" si="103"/>
        <v>3</v>
      </c>
      <c r="AR140" s="32" t="str">
        <f t="shared" si="104"/>
        <v>Norway Finland Sweden</v>
      </c>
      <c r="AS140" s="32">
        <f t="shared" si="105"/>
        <v>42.001710000000003</v>
      </c>
      <c r="AT140" s="32"/>
      <c r="AU140" s="32" t="str">
        <f t="shared" si="106"/>
        <v>Common gull</v>
      </c>
      <c r="AV140" s="32" t="str">
        <f t="shared" si="107"/>
        <v/>
      </c>
      <c r="AW140" s="32" t="str">
        <f t="shared" si="108"/>
        <v/>
      </c>
      <c r="AX140" s="32">
        <f t="shared" si="109"/>
        <v>42</v>
      </c>
      <c r="AY140" s="32">
        <f t="shared" si="110"/>
        <v>-1</v>
      </c>
      <c r="AZ140" s="32"/>
      <c r="BA140" s="32" t="str">
        <f t="shared" si="111"/>
        <v>Common gull</v>
      </c>
      <c r="BB140" s="32">
        <f t="shared" si="112"/>
        <v>42</v>
      </c>
      <c r="BC140" s="32">
        <f t="shared" si="113"/>
        <v>3</v>
      </c>
      <c r="BD140" s="32" t="str">
        <f t="shared" si="114"/>
        <v>Norway Finland Sweden</v>
      </c>
      <c r="BE140" s="32">
        <f t="shared" si="115"/>
        <v>-1</v>
      </c>
      <c r="BG140" s="32" t="str">
        <f t="shared" si="116"/>
        <v>Common gull</v>
      </c>
      <c r="BH140" s="32" t="str">
        <f t="shared" si="117"/>
        <v/>
      </c>
      <c r="BI140" s="32" t="str">
        <f>IF(Q140=1,TRIM(IF(L140&gt;0,"Denmark: "&amp;IFERROR(LOOKUP(2,1/(Denmark!$C141:$AZ141&lt;&gt;""),Denmark!$C$4:$AZ$4),"")&amp;" ","")&amp;IF(M140&gt;0,"Norway: "&amp;IFERROR(LOOKUP(2,1/(Norway!$C141:$AZ141&lt;&gt;""),Norway!$C$4:$AZ$4),"")&amp;" ","")&amp;IF(N140&gt;0,"Finland: "&amp;IFERROR(LOOKUP(2,1/(Finland!$C141:$AZ141&lt;&gt;""),Finland!$C$4:$AZ$4),"")&amp;" ","")&amp;IF(O140&gt;0,"Sweden: "&amp;IFERROR(LOOKUP(2,1/(Sweden!$C141:$AZ141&lt;&gt;""),Sweden!$C$4:$AZ$4),"")&amp;" ","")),"")</f>
        <v/>
      </c>
      <c r="BJ140" s="32">
        <f t="shared" si="118"/>
        <v>42</v>
      </c>
      <c r="BK140" s="32">
        <f t="shared" si="119"/>
        <v>-1</v>
      </c>
    </row>
    <row r="141" spans="6:63" ht="13.5" customHeight="1">
      <c r="F141" t="str">
        <f t="shared" si="85"/>
        <v>Denmark</v>
      </c>
      <c r="G141" t="str">
        <f>IF(Denmark!AX$4="","",Denmark!AX$4)</f>
        <v/>
      </c>
      <c r="H141" t="str">
        <f>IF(G141="","",COUNTIF(Denmark!AX$5:AX$311,"&lt;&gt;"))</f>
        <v/>
      </c>
      <c r="I141" t="str">
        <f>IF(G141="","",SUMPRODUCT(--(Denmark!AX$5:AX$311&lt;&gt;""),--($P$4:$P$310&gt;0),--($P$4:$P$310&lt;3)))</f>
        <v/>
      </c>
      <c r="K141" s="32" t="str">
        <f>Denmark!A142</f>
        <v>Lesser black-backed gull</v>
      </c>
      <c r="L141" s="32">
        <f>Denmark!BA142</f>
        <v>0</v>
      </c>
      <c r="M141" s="32">
        <f>Norway!BA142</f>
        <v>3</v>
      </c>
      <c r="N141" s="32">
        <f>Finland!BA142</f>
        <v>6</v>
      </c>
      <c r="O141" s="32">
        <f>Sweden!BA142</f>
        <v>12</v>
      </c>
      <c r="P141" s="32">
        <f t="shared" si="86"/>
        <v>21</v>
      </c>
      <c r="Q141" s="32">
        <f t="shared" si="87"/>
        <v>3</v>
      </c>
      <c r="S141" s="32" t="str">
        <f t="shared" si="88"/>
        <v>Lesser black-backed gull</v>
      </c>
      <c r="T141" s="32">
        <f t="shared" si="89"/>
        <v>21</v>
      </c>
      <c r="U141" s="32">
        <f t="shared" si="90"/>
        <v>3</v>
      </c>
      <c r="V141" s="32" t="str">
        <f t="shared" si="91"/>
        <v>Norway Finland Sweden</v>
      </c>
      <c r="X141" s="32" t="str">
        <f t="shared" si="92"/>
        <v>Lesser black-backed gull</v>
      </c>
      <c r="Y141" s="32" t="str">
        <f t="shared" si="93"/>
        <v/>
      </c>
      <c r="Z141" s="32" t="str">
        <f>IF(AND(P141&gt;0,P141&lt;3),TRIM(IF(L141&gt;0,"Denmark: "&amp;IFERROR(LOOKUP(2,1/(Denmark!$C142:$AZ142&lt;&gt;""),Denmark!$C$4:$AZ$4),"")&amp;" ","")&amp;IF(M141&gt;0,"Norway: "&amp;IFERROR(LOOKUP(2,1/(Norway!$C142:$AZ142&lt;&gt;""),Norway!$C$4:$AZ$4),"")&amp;" ","")&amp;IF(N141&gt;0,"Finland: "&amp;IFERROR(LOOKUP(2,1/(Finland!$C142:$AZ142&lt;&gt;""),Finland!$C$4:$AZ$4),"")&amp;" ","")&amp;IF(O141&gt;0,"Sweden: "&amp;IFERROR(LOOKUP(2,1/(Sweden!$C142:$AZ142&lt;&gt;""),Sweden!$C$4:$AZ$4),"")&amp;" ","")),"")</f>
        <v/>
      </c>
      <c r="AA141" s="32">
        <f t="shared" si="94"/>
        <v>21</v>
      </c>
      <c r="AC141" s="32"/>
      <c r="AD141" s="32"/>
      <c r="AE141" s="32"/>
      <c r="AF141" s="32"/>
      <c r="AG141" s="32"/>
      <c r="AH141" s="32"/>
      <c r="AI141" s="32" t="str">
        <f t="shared" si="95"/>
        <v>Denmark</v>
      </c>
      <c r="AJ141" s="32" t="str">
        <f t="shared" si="96"/>
        <v/>
      </c>
      <c r="AK141" s="32" t="str">
        <f t="shared" si="97"/>
        <v/>
      </c>
      <c r="AL141" s="32" t="str">
        <f t="shared" si="98"/>
        <v/>
      </c>
      <c r="AM141" s="32">
        <f t="shared" si="99"/>
        <v>-1</v>
      </c>
      <c r="AN141" s="32">
        <f t="shared" si="100"/>
        <v>-1</v>
      </c>
      <c r="AO141" s="32" t="str">
        <f t="shared" si="101"/>
        <v>Lesser black-backed gull</v>
      </c>
      <c r="AP141" s="32">
        <f t="shared" si="102"/>
        <v>21</v>
      </c>
      <c r="AQ141" s="32">
        <f t="shared" si="103"/>
        <v>3</v>
      </c>
      <c r="AR141" s="32" t="str">
        <f t="shared" si="104"/>
        <v>Norway Finland Sweden</v>
      </c>
      <c r="AS141" s="32">
        <f t="shared" si="105"/>
        <v>21.0017</v>
      </c>
      <c r="AT141" s="32"/>
      <c r="AU141" s="32" t="str">
        <f t="shared" si="106"/>
        <v>Lesser black-backed gull</v>
      </c>
      <c r="AV141" s="32" t="str">
        <f t="shared" si="107"/>
        <v/>
      </c>
      <c r="AW141" s="32" t="str">
        <f t="shared" si="108"/>
        <v/>
      </c>
      <c r="AX141" s="32">
        <f t="shared" si="109"/>
        <v>21</v>
      </c>
      <c r="AY141" s="32">
        <f t="shared" si="110"/>
        <v>-1</v>
      </c>
      <c r="AZ141" s="32"/>
      <c r="BA141" s="32" t="str">
        <f t="shared" si="111"/>
        <v>Lesser black-backed gull</v>
      </c>
      <c r="BB141" s="32">
        <f t="shared" si="112"/>
        <v>21</v>
      </c>
      <c r="BC141" s="32">
        <f t="shared" si="113"/>
        <v>3</v>
      </c>
      <c r="BD141" s="32" t="str">
        <f t="shared" si="114"/>
        <v>Norway Finland Sweden</v>
      </c>
      <c r="BE141" s="32">
        <f t="shared" si="115"/>
        <v>-1</v>
      </c>
      <c r="BG141" s="32" t="str">
        <f t="shared" si="116"/>
        <v>Lesser black-backed gull</v>
      </c>
      <c r="BH141" s="32" t="str">
        <f t="shared" si="117"/>
        <v/>
      </c>
      <c r="BI141" s="32" t="str">
        <f>IF(Q141=1,TRIM(IF(L141&gt;0,"Denmark: "&amp;IFERROR(LOOKUP(2,1/(Denmark!$C142:$AZ142&lt;&gt;""),Denmark!$C$4:$AZ$4),"")&amp;" ","")&amp;IF(M141&gt;0,"Norway: "&amp;IFERROR(LOOKUP(2,1/(Norway!$C142:$AZ142&lt;&gt;""),Norway!$C$4:$AZ$4),"")&amp;" ","")&amp;IF(N141&gt;0,"Finland: "&amp;IFERROR(LOOKUP(2,1/(Finland!$C142:$AZ142&lt;&gt;""),Finland!$C$4:$AZ$4),"")&amp;" ","")&amp;IF(O141&gt;0,"Sweden: "&amp;IFERROR(LOOKUP(2,1/(Sweden!$C142:$AZ142&lt;&gt;""),Sweden!$C$4:$AZ$4),"")&amp;" ","")),"")</f>
        <v/>
      </c>
      <c r="BJ141" s="32">
        <f t="shared" si="118"/>
        <v>21</v>
      </c>
      <c r="BK141" s="32">
        <f t="shared" si="119"/>
        <v>-1</v>
      </c>
    </row>
    <row r="142" spans="6:63" ht="13.5" customHeight="1">
      <c r="F142" t="str">
        <f t="shared" si="85"/>
        <v>Denmark</v>
      </c>
      <c r="G142" t="str">
        <f>IF(Denmark!AY$4="","",Denmark!AY$4)</f>
        <v/>
      </c>
      <c r="H142" t="str">
        <f>IF(G142="","",COUNTIF(Denmark!AY$5:AY$311,"&lt;&gt;"))</f>
        <v/>
      </c>
      <c r="I142" t="str">
        <f>IF(G142="","",SUMPRODUCT(--(Denmark!AY$5:AY$311&lt;&gt;""),--($P$4:$P$310&gt;0),--($P$4:$P$310&lt;3)))</f>
        <v/>
      </c>
      <c r="K142" s="32" t="str">
        <f>Denmark!A143</f>
        <v>European herring gull</v>
      </c>
      <c r="L142" s="32">
        <f>Denmark!BA143</f>
        <v>0</v>
      </c>
      <c r="M142" s="32">
        <f>Norway!BA143</f>
        <v>4</v>
      </c>
      <c r="N142" s="32">
        <f>Finland!BA143</f>
        <v>20</v>
      </c>
      <c r="O142" s="32">
        <f>Sweden!BA143</f>
        <v>17</v>
      </c>
      <c r="P142" s="32">
        <f t="shared" si="86"/>
        <v>41</v>
      </c>
      <c r="Q142" s="32">
        <f t="shared" si="87"/>
        <v>3</v>
      </c>
      <c r="S142" s="32" t="str">
        <f t="shared" si="88"/>
        <v>European herring gull</v>
      </c>
      <c r="T142" s="32">
        <f t="shared" si="89"/>
        <v>41</v>
      </c>
      <c r="U142" s="32">
        <f t="shared" si="90"/>
        <v>3</v>
      </c>
      <c r="V142" s="32" t="str">
        <f t="shared" si="91"/>
        <v>Norway Finland Sweden</v>
      </c>
      <c r="X142" s="32" t="str">
        <f t="shared" si="92"/>
        <v>European herring gull</v>
      </c>
      <c r="Y142" s="32" t="str">
        <f t="shared" si="93"/>
        <v/>
      </c>
      <c r="Z142" s="32" t="str">
        <f>IF(AND(P142&gt;0,P142&lt;3),TRIM(IF(L142&gt;0,"Denmark: "&amp;IFERROR(LOOKUP(2,1/(Denmark!$C143:$AZ143&lt;&gt;""),Denmark!$C$4:$AZ$4),"")&amp;" ","")&amp;IF(M142&gt;0,"Norway: "&amp;IFERROR(LOOKUP(2,1/(Norway!$C143:$AZ143&lt;&gt;""),Norway!$C$4:$AZ$4),"")&amp;" ","")&amp;IF(N142&gt;0,"Finland: "&amp;IFERROR(LOOKUP(2,1/(Finland!$C143:$AZ143&lt;&gt;""),Finland!$C$4:$AZ$4),"")&amp;" ","")&amp;IF(O142&gt;0,"Sweden: "&amp;IFERROR(LOOKUP(2,1/(Sweden!$C143:$AZ143&lt;&gt;""),Sweden!$C$4:$AZ$4),"")&amp;" ","")),"")</f>
        <v/>
      </c>
      <c r="AA142" s="32">
        <f t="shared" si="94"/>
        <v>41</v>
      </c>
      <c r="AC142" s="32"/>
      <c r="AD142" s="32"/>
      <c r="AE142" s="32"/>
      <c r="AF142" s="32"/>
      <c r="AG142" s="32"/>
      <c r="AH142" s="32"/>
      <c r="AI142" s="32" t="str">
        <f t="shared" si="95"/>
        <v>Denmark</v>
      </c>
      <c r="AJ142" s="32" t="str">
        <f t="shared" si="96"/>
        <v/>
      </c>
      <c r="AK142" s="32" t="str">
        <f t="shared" si="97"/>
        <v/>
      </c>
      <c r="AL142" s="32" t="str">
        <f t="shared" si="98"/>
        <v/>
      </c>
      <c r="AM142" s="32">
        <f t="shared" si="99"/>
        <v>-1</v>
      </c>
      <c r="AN142" s="32">
        <f t="shared" si="100"/>
        <v>-1</v>
      </c>
      <c r="AO142" s="32" t="str">
        <f t="shared" si="101"/>
        <v>European herring gull</v>
      </c>
      <c r="AP142" s="32">
        <f t="shared" si="102"/>
        <v>41</v>
      </c>
      <c r="AQ142" s="32">
        <f t="shared" si="103"/>
        <v>3</v>
      </c>
      <c r="AR142" s="32" t="str">
        <f t="shared" si="104"/>
        <v>Norway Finland Sweden</v>
      </c>
      <c r="AS142" s="32">
        <f t="shared" si="105"/>
        <v>41.001690000000004</v>
      </c>
      <c r="AT142" s="32"/>
      <c r="AU142" s="32" t="str">
        <f t="shared" si="106"/>
        <v>European herring gull</v>
      </c>
      <c r="AV142" s="32" t="str">
        <f t="shared" si="107"/>
        <v/>
      </c>
      <c r="AW142" s="32" t="str">
        <f t="shared" si="108"/>
        <v/>
      </c>
      <c r="AX142" s="32">
        <f t="shared" si="109"/>
        <v>41</v>
      </c>
      <c r="AY142" s="32">
        <f t="shared" si="110"/>
        <v>-1</v>
      </c>
      <c r="AZ142" s="32"/>
      <c r="BA142" s="32" t="str">
        <f t="shared" si="111"/>
        <v>European herring gull</v>
      </c>
      <c r="BB142" s="32">
        <f t="shared" si="112"/>
        <v>41</v>
      </c>
      <c r="BC142" s="32">
        <f t="shared" si="113"/>
        <v>3</v>
      </c>
      <c r="BD142" s="32" t="str">
        <f t="shared" si="114"/>
        <v>Norway Finland Sweden</v>
      </c>
      <c r="BE142" s="32">
        <f t="shared" si="115"/>
        <v>-1</v>
      </c>
      <c r="BG142" s="32" t="str">
        <f t="shared" si="116"/>
        <v>European herring gull</v>
      </c>
      <c r="BH142" s="32" t="str">
        <f t="shared" si="117"/>
        <v/>
      </c>
      <c r="BI142" s="32" t="str">
        <f>IF(Q142=1,TRIM(IF(L142&gt;0,"Denmark: "&amp;IFERROR(LOOKUP(2,1/(Denmark!$C143:$AZ143&lt;&gt;""),Denmark!$C$4:$AZ$4),"")&amp;" ","")&amp;IF(M142&gt;0,"Norway: "&amp;IFERROR(LOOKUP(2,1/(Norway!$C143:$AZ143&lt;&gt;""),Norway!$C$4:$AZ$4),"")&amp;" ","")&amp;IF(N142&gt;0,"Finland: "&amp;IFERROR(LOOKUP(2,1/(Finland!$C143:$AZ143&lt;&gt;""),Finland!$C$4:$AZ$4),"")&amp;" ","")&amp;IF(O142&gt;0,"Sweden: "&amp;IFERROR(LOOKUP(2,1/(Sweden!$C143:$AZ143&lt;&gt;""),Sweden!$C$4:$AZ$4),"")&amp;" ","")),"")</f>
        <v/>
      </c>
      <c r="BJ142" s="32">
        <f t="shared" si="118"/>
        <v>41</v>
      </c>
      <c r="BK142" s="32">
        <f t="shared" si="119"/>
        <v>-1</v>
      </c>
    </row>
    <row r="143" spans="6:63" ht="13.5" customHeight="1">
      <c r="F143" t="str">
        <f t="shared" si="85"/>
        <v>Denmark</v>
      </c>
      <c r="G143" t="str">
        <f>IF(Denmark!AZ$4="","",Denmark!AZ$4)</f>
        <v/>
      </c>
      <c r="H143" t="str">
        <f>IF(G143="","",COUNTIF(Denmark!AZ$5:AZ$311,"&lt;&gt;"))</f>
        <v/>
      </c>
      <c r="I143" t="str">
        <f>IF(G143="","",SUMPRODUCT(--(Denmark!AZ$5:AZ$311&lt;&gt;""),--($P$4:$P$310&gt;0),--($P$4:$P$310&lt;3)))</f>
        <v/>
      </c>
      <c r="K143" s="32" t="str">
        <f>Denmark!A144</f>
        <v>Caspian gull</v>
      </c>
      <c r="L143" s="32">
        <f>Denmark!BA144</f>
        <v>0</v>
      </c>
      <c r="M143" s="32">
        <f>Norway!BA144</f>
        <v>0</v>
      </c>
      <c r="N143" s="32">
        <f>Finland!BA144</f>
        <v>1</v>
      </c>
      <c r="O143" s="32">
        <f>Sweden!BA144</f>
        <v>4</v>
      </c>
      <c r="P143" s="32">
        <f t="shared" si="86"/>
        <v>5</v>
      </c>
      <c r="Q143" s="32">
        <f t="shared" si="87"/>
        <v>2</v>
      </c>
      <c r="S143" s="32" t="str">
        <f t="shared" si="88"/>
        <v>Caspian gull</v>
      </c>
      <c r="T143" s="32">
        <f t="shared" si="89"/>
        <v>5</v>
      </c>
      <c r="U143" s="32">
        <f t="shared" si="90"/>
        <v>2</v>
      </c>
      <c r="V143" s="32" t="str">
        <f t="shared" si="91"/>
        <v>Finland Sweden</v>
      </c>
      <c r="X143" s="32" t="str">
        <f t="shared" si="92"/>
        <v>Caspian gull</v>
      </c>
      <c r="Y143" s="32" t="str">
        <f t="shared" si="93"/>
        <v/>
      </c>
      <c r="Z143" s="32" t="str">
        <f>IF(AND(P143&gt;0,P143&lt;3),TRIM(IF(L143&gt;0,"Denmark: "&amp;IFERROR(LOOKUP(2,1/(Denmark!$C144:$AZ144&lt;&gt;""),Denmark!$C$4:$AZ$4),"")&amp;" ","")&amp;IF(M143&gt;0,"Norway: "&amp;IFERROR(LOOKUP(2,1/(Norway!$C144:$AZ144&lt;&gt;""),Norway!$C$4:$AZ$4),"")&amp;" ","")&amp;IF(N143&gt;0,"Finland: "&amp;IFERROR(LOOKUP(2,1/(Finland!$C144:$AZ144&lt;&gt;""),Finland!$C$4:$AZ$4),"")&amp;" ","")&amp;IF(O143&gt;0,"Sweden: "&amp;IFERROR(LOOKUP(2,1/(Sweden!$C144:$AZ144&lt;&gt;""),Sweden!$C$4:$AZ$4),"")&amp;" ","")),"")</f>
        <v/>
      </c>
      <c r="AA143" s="32">
        <f t="shared" si="94"/>
        <v>5</v>
      </c>
      <c r="AC143" s="32"/>
      <c r="AD143" s="32"/>
      <c r="AE143" s="32"/>
      <c r="AF143" s="32"/>
      <c r="AG143" s="32"/>
      <c r="AH143" s="32"/>
      <c r="AI143" s="32" t="str">
        <f t="shared" si="95"/>
        <v>Denmark</v>
      </c>
      <c r="AJ143" s="32" t="str">
        <f t="shared" si="96"/>
        <v/>
      </c>
      <c r="AK143" s="32" t="str">
        <f t="shared" si="97"/>
        <v/>
      </c>
      <c r="AL143" s="32" t="str">
        <f t="shared" si="98"/>
        <v/>
      </c>
      <c r="AM143" s="32">
        <f t="shared" si="99"/>
        <v>-1</v>
      </c>
      <c r="AN143" s="32">
        <f t="shared" si="100"/>
        <v>-1</v>
      </c>
      <c r="AO143" s="32" t="str">
        <f t="shared" si="101"/>
        <v>Caspian gull</v>
      </c>
      <c r="AP143" s="32">
        <f t="shared" si="102"/>
        <v>5</v>
      </c>
      <c r="AQ143" s="32">
        <f t="shared" si="103"/>
        <v>2</v>
      </c>
      <c r="AR143" s="32" t="str">
        <f t="shared" si="104"/>
        <v>Finland Sweden</v>
      </c>
      <c r="AS143" s="32">
        <f t="shared" si="105"/>
        <v>5.0016800000000003</v>
      </c>
      <c r="AT143" s="32"/>
      <c r="AU143" s="32" t="str">
        <f t="shared" si="106"/>
        <v>Caspian gull</v>
      </c>
      <c r="AV143" s="32" t="str">
        <f t="shared" si="107"/>
        <v/>
      </c>
      <c r="AW143" s="32" t="str">
        <f t="shared" si="108"/>
        <v/>
      </c>
      <c r="AX143" s="32">
        <f t="shared" si="109"/>
        <v>5</v>
      </c>
      <c r="AY143" s="32">
        <f t="shared" si="110"/>
        <v>-1</v>
      </c>
      <c r="AZ143" s="32"/>
      <c r="BA143" s="32" t="str">
        <f t="shared" si="111"/>
        <v>Caspian gull</v>
      </c>
      <c r="BB143" s="32">
        <f t="shared" si="112"/>
        <v>5</v>
      </c>
      <c r="BC143" s="32">
        <f t="shared" si="113"/>
        <v>2</v>
      </c>
      <c r="BD143" s="32" t="str">
        <f t="shared" si="114"/>
        <v>Finland Sweden</v>
      </c>
      <c r="BE143" s="32">
        <f t="shared" si="115"/>
        <v>-1</v>
      </c>
      <c r="BG143" s="32" t="str">
        <f t="shared" si="116"/>
        <v>Caspian gull</v>
      </c>
      <c r="BH143" s="32" t="str">
        <f t="shared" si="117"/>
        <v/>
      </c>
      <c r="BI143" s="32" t="str">
        <f>IF(Q143=1,TRIM(IF(L143&gt;0,"Denmark: "&amp;IFERROR(LOOKUP(2,1/(Denmark!$C144:$AZ144&lt;&gt;""),Denmark!$C$4:$AZ$4),"")&amp;" ","")&amp;IF(M143&gt;0,"Norway: "&amp;IFERROR(LOOKUP(2,1/(Norway!$C144:$AZ144&lt;&gt;""),Norway!$C$4:$AZ$4),"")&amp;" ","")&amp;IF(N143&gt;0,"Finland: "&amp;IFERROR(LOOKUP(2,1/(Finland!$C144:$AZ144&lt;&gt;""),Finland!$C$4:$AZ$4),"")&amp;" ","")&amp;IF(O143&gt;0,"Sweden: "&amp;IFERROR(LOOKUP(2,1/(Sweden!$C144:$AZ144&lt;&gt;""),Sweden!$C$4:$AZ$4),"")&amp;" ","")),"")</f>
        <v/>
      </c>
      <c r="BJ143" s="32">
        <f t="shared" si="118"/>
        <v>5</v>
      </c>
      <c r="BK143" s="32">
        <f t="shared" si="119"/>
        <v>-1</v>
      </c>
    </row>
    <row r="144" spans="6:63" ht="13.5" customHeight="1">
      <c r="F144" t="str">
        <f t="shared" ref="F144:F163" si="120">"Norway"</f>
        <v>Norway</v>
      </c>
      <c r="G144" t="str">
        <f>IF(Norway!AG$4="","",Norway!AG$4)</f>
        <v/>
      </c>
      <c r="H144" t="str">
        <f>IF(G144="","",COUNTIF(Norway!AG$5:AG$311,"&lt;&gt;"))</f>
        <v/>
      </c>
      <c r="I144" t="str">
        <f>IF(G144="","",SUMPRODUCT(--(Norway!AG$5:AG$311&lt;&gt;""),--($P$4:$P$310&gt;0),--($P$4:$P$310&lt;3)))</f>
        <v/>
      </c>
      <c r="K144" s="32" t="str">
        <f>Denmark!A145</f>
        <v>Yellow-legged gull</v>
      </c>
      <c r="L144" s="32">
        <f>Denmark!BA145</f>
        <v>0</v>
      </c>
      <c r="M144" s="32">
        <f>Norway!BA145</f>
        <v>0</v>
      </c>
      <c r="N144" s="32">
        <f>Finland!BA145</f>
        <v>0</v>
      </c>
      <c r="O144" s="32">
        <f>Sweden!BA145</f>
        <v>0</v>
      </c>
      <c r="P144" s="32">
        <f t="shared" si="86"/>
        <v>0</v>
      </c>
      <c r="Q144" s="32">
        <f t="shared" si="87"/>
        <v>0</v>
      </c>
      <c r="S144" s="32" t="str">
        <f t="shared" si="88"/>
        <v>Yellow-legged gull</v>
      </c>
      <c r="T144" s="32">
        <f t="shared" si="89"/>
        <v>0</v>
      </c>
      <c r="U144" s="32">
        <f t="shared" si="90"/>
        <v>0</v>
      </c>
      <c r="V144" s="32" t="str">
        <f t="shared" si="91"/>
        <v/>
      </c>
      <c r="X144" s="32" t="str">
        <f t="shared" si="92"/>
        <v>Yellow-legged gull</v>
      </c>
      <c r="Y144" s="32" t="str">
        <f t="shared" si="93"/>
        <v/>
      </c>
      <c r="Z144" s="32" t="str">
        <f>IF(AND(P144&gt;0,P144&lt;3),TRIM(IF(L144&gt;0,"Denmark: "&amp;IFERROR(LOOKUP(2,1/(Denmark!$C145:$AZ145&lt;&gt;""),Denmark!$C$4:$AZ$4),"")&amp;" ","")&amp;IF(M144&gt;0,"Norway: "&amp;IFERROR(LOOKUP(2,1/(Norway!$C145:$AZ145&lt;&gt;""),Norway!$C$4:$AZ$4),"")&amp;" ","")&amp;IF(N144&gt;0,"Finland: "&amp;IFERROR(LOOKUP(2,1/(Finland!$C145:$AZ145&lt;&gt;""),Finland!$C$4:$AZ$4),"")&amp;" ","")&amp;IF(O144&gt;0,"Sweden: "&amp;IFERROR(LOOKUP(2,1/(Sweden!$C145:$AZ145&lt;&gt;""),Sweden!$C$4:$AZ$4),"")&amp;" ","")),"")</f>
        <v/>
      </c>
      <c r="AA144" s="32">
        <f t="shared" si="94"/>
        <v>0</v>
      </c>
      <c r="AC144" s="32"/>
      <c r="AD144" s="32"/>
      <c r="AE144" s="32"/>
      <c r="AF144" s="32"/>
      <c r="AG144" s="32"/>
      <c r="AH144" s="32"/>
      <c r="AI144" s="32" t="str">
        <f t="shared" si="95"/>
        <v>Norway</v>
      </c>
      <c r="AJ144" s="32" t="str">
        <f t="shared" si="96"/>
        <v/>
      </c>
      <c r="AK144" s="32" t="str">
        <f t="shared" si="97"/>
        <v/>
      </c>
      <c r="AL144" s="32" t="str">
        <f t="shared" si="98"/>
        <v/>
      </c>
      <c r="AM144" s="32">
        <f t="shared" si="99"/>
        <v>-1</v>
      </c>
      <c r="AN144" s="32">
        <f t="shared" si="100"/>
        <v>-1</v>
      </c>
      <c r="AO144" s="32" t="str">
        <f t="shared" si="101"/>
        <v>Yellow-legged gull</v>
      </c>
      <c r="AP144" s="32">
        <f t="shared" si="102"/>
        <v>0</v>
      </c>
      <c r="AQ144" s="32">
        <f t="shared" si="103"/>
        <v>0</v>
      </c>
      <c r="AR144" s="32" t="str">
        <f t="shared" si="104"/>
        <v/>
      </c>
      <c r="AS144" s="32">
        <f t="shared" si="105"/>
        <v>1.67E-3</v>
      </c>
      <c r="AT144" s="32"/>
      <c r="AU144" s="32" t="str">
        <f t="shared" si="106"/>
        <v>Yellow-legged gull</v>
      </c>
      <c r="AV144" s="32" t="str">
        <f t="shared" si="107"/>
        <v/>
      </c>
      <c r="AW144" s="32" t="str">
        <f t="shared" si="108"/>
        <v/>
      </c>
      <c r="AX144" s="32">
        <f t="shared" si="109"/>
        <v>0</v>
      </c>
      <c r="AY144" s="32">
        <f t="shared" si="110"/>
        <v>-1</v>
      </c>
      <c r="AZ144" s="32"/>
      <c r="BA144" s="32" t="str">
        <f t="shared" si="111"/>
        <v>Yellow-legged gull</v>
      </c>
      <c r="BB144" s="32">
        <f t="shared" si="112"/>
        <v>0</v>
      </c>
      <c r="BC144" s="32">
        <f t="shared" si="113"/>
        <v>0</v>
      </c>
      <c r="BD144" s="32" t="str">
        <f t="shared" si="114"/>
        <v/>
      </c>
      <c r="BE144" s="32">
        <f t="shared" si="115"/>
        <v>-1</v>
      </c>
      <c r="BG144" s="32" t="str">
        <f t="shared" si="116"/>
        <v>Yellow-legged gull</v>
      </c>
      <c r="BH144" s="32" t="str">
        <f t="shared" si="117"/>
        <v/>
      </c>
      <c r="BI144" s="32" t="str">
        <f>IF(Q144=1,TRIM(IF(L144&gt;0,"Denmark: "&amp;IFERROR(LOOKUP(2,1/(Denmark!$C145:$AZ145&lt;&gt;""),Denmark!$C$4:$AZ$4),"")&amp;" ","")&amp;IF(M144&gt;0,"Norway: "&amp;IFERROR(LOOKUP(2,1/(Norway!$C145:$AZ145&lt;&gt;""),Norway!$C$4:$AZ$4),"")&amp;" ","")&amp;IF(N144&gt;0,"Finland: "&amp;IFERROR(LOOKUP(2,1/(Finland!$C145:$AZ145&lt;&gt;""),Finland!$C$4:$AZ$4),"")&amp;" ","")&amp;IF(O144&gt;0,"Sweden: "&amp;IFERROR(LOOKUP(2,1/(Sweden!$C145:$AZ145&lt;&gt;""),Sweden!$C$4:$AZ$4),"")&amp;" ","")),"")</f>
        <v/>
      </c>
      <c r="BJ144" s="32">
        <f t="shared" si="118"/>
        <v>0</v>
      </c>
      <c r="BK144" s="32">
        <f t="shared" si="119"/>
        <v>-1</v>
      </c>
    </row>
    <row r="145" spans="6:63" ht="13.5" customHeight="1">
      <c r="F145" t="str">
        <f t="shared" si="120"/>
        <v>Norway</v>
      </c>
      <c r="G145" t="str">
        <f>IF(Norway!AH$4="","",Norway!AH$4)</f>
        <v/>
      </c>
      <c r="H145" t="str">
        <f>IF(G145="","",COUNTIF(Norway!AH$5:AH$311,"&lt;&gt;"))</f>
        <v/>
      </c>
      <c r="I145" t="str">
        <f>IF(G145="","",SUMPRODUCT(--(Norway!AH$5:AH$311&lt;&gt;""),--($P$4:$P$310&gt;0),--($P$4:$P$310&lt;3)))</f>
        <v/>
      </c>
      <c r="K145" s="32" t="str">
        <f>Denmark!A146</f>
        <v>Iceland gull</v>
      </c>
      <c r="L145" s="32">
        <f>Denmark!BA146</f>
        <v>0</v>
      </c>
      <c r="M145" s="32">
        <f>Norway!BA146</f>
        <v>0</v>
      </c>
      <c r="N145" s="32">
        <f>Finland!BA146</f>
        <v>0</v>
      </c>
      <c r="O145" s="32">
        <f>Sweden!BA146</f>
        <v>0</v>
      </c>
      <c r="P145" s="32">
        <f t="shared" si="86"/>
        <v>0</v>
      </c>
      <c r="Q145" s="32">
        <f t="shared" si="87"/>
        <v>0</v>
      </c>
      <c r="S145" s="32" t="str">
        <f t="shared" si="88"/>
        <v>Iceland gull</v>
      </c>
      <c r="T145" s="32">
        <f t="shared" si="89"/>
        <v>0</v>
      </c>
      <c r="U145" s="32">
        <f t="shared" si="90"/>
        <v>0</v>
      </c>
      <c r="V145" s="32" t="str">
        <f t="shared" si="91"/>
        <v/>
      </c>
      <c r="X145" s="32" t="str">
        <f t="shared" si="92"/>
        <v>Iceland gull</v>
      </c>
      <c r="Y145" s="32" t="str">
        <f t="shared" si="93"/>
        <v/>
      </c>
      <c r="Z145" s="32" t="str">
        <f>IF(AND(P145&gt;0,P145&lt;3),TRIM(IF(L145&gt;0,"Denmark: "&amp;IFERROR(LOOKUP(2,1/(Denmark!$C146:$AZ146&lt;&gt;""),Denmark!$C$4:$AZ$4),"")&amp;" ","")&amp;IF(M145&gt;0,"Norway: "&amp;IFERROR(LOOKUP(2,1/(Norway!$C146:$AZ146&lt;&gt;""),Norway!$C$4:$AZ$4),"")&amp;" ","")&amp;IF(N145&gt;0,"Finland: "&amp;IFERROR(LOOKUP(2,1/(Finland!$C146:$AZ146&lt;&gt;""),Finland!$C$4:$AZ$4),"")&amp;" ","")&amp;IF(O145&gt;0,"Sweden: "&amp;IFERROR(LOOKUP(2,1/(Sweden!$C146:$AZ146&lt;&gt;""),Sweden!$C$4:$AZ$4),"")&amp;" ","")),"")</f>
        <v/>
      </c>
      <c r="AA145" s="32">
        <f t="shared" si="94"/>
        <v>0</v>
      </c>
      <c r="AC145" s="32"/>
      <c r="AD145" s="32"/>
      <c r="AE145" s="32"/>
      <c r="AF145" s="32"/>
      <c r="AG145" s="32"/>
      <c r="AH145" s="32"/>
      <c r="AI145" s="32" t="str">
        <f t="shared" si="95"/>
        <v>Norway</v>
      </c>
      <c r="AJ145" s="32" t="str">
        <f t="shared" si="96"/>
        <v/>
      </c>
      <c r="AK145" s="32" t="str">
        <f t="shared" si="97"/>
        <v/>
      </c>
      <c r="AL145" s="32" t="str">
        <f t="shared" si="98"/>
        <v/>
      </c>
      <c r="AM145" s="32">
        <f t="shared" si="99"/>
        <v>-1</v>
      </c>
      <c r="AN145" s="32">
        <f t="shared" si="100"/>
        <v>-1</v>
      </c>
      <c r="AO145" s="32" t="str">
        <f t="shared" si="101"/>
        <v>Iceland gull</v>
      </c>
      <c r="AP145" s="32">
        <f t="shared" si="102"/>
        <v>0</v>
      </c>
      <c r="AQ145" s="32">
        <f t="shared" si="103"/>
        <v>0</v>
      </c>
      <c r="AR145" s="32" t="str">
        <f t="shared" si="104"/>
        <v/>
      </c>
      <c r="AS145" s="32">
        <f t="shared" si="105"/>
        <v>1.66E-3</v>
      </c>
      <c r="AT145" s="32"/>
      <c r="AU145" s="32" t="str">
        <f t="shared" si="106"/>
        <v>Iceland gull</v>
      </c>
      <c r="AV145" s="32" t="str">
        <f t="shared" si="107"/>
        <v/>
      </c>
      <c r="AW145" s="32" t="str">
        <f t="shared" si="108"/>
        <v/>
      </c>
      <c r="AX145" s="32">
        <f t="shared" si="109"/>
        <v>0</v>
      </c>
      <c r="AY145" s="32">
        <f t="shared" si="110"/>
        <v>-1</v>
      </c>
      <c r="AZ145" s="32"/>
      <c r="BA145" s="32" t="str">
        <f t="shared" si="111"/>
        <v>Iceland gull</v>
      </c>
      <c r="BB145" s="32">
        <f t="shared" si="112"/>
        <v>0</v>
      </c>
      <c r="BC145" s="32">
        <f t="shared" si="113"/>
        <v>0</v>
      </c>
      <c r="BD145" s="32" t="str">
        <f t="shared" si="114"/>
        <v/>
      </c>
      <c r="BE145" s="32">
        <f t="shared" si="115"/>
        <v>-1</v>
      </c>
      <c r="BG145" s="32" t="str">
        <f t="shared" si="116"/>
        <v>Iceland gull</v>
      </c>
      <c r="BH145" s="32" t="str">
        <f t="shared" si="117"/>
        <v/>
      </c>
      <c r="BI145" s="32" t="str">
        <f>IF(Q145=1,TRIM(IF(L145&gt;0,"Denmark: "&amp;IFERROR(LOOKUP(2,1/(Denmark!$C146:$AZ146&lt;&gt;""),Denmark!$C$4:$AZ$4),"")&amp;" ","")&amp;IF(M145&gt;0,"Norway: "&amp;IFERROR(LOOKUP(2,1/(Norway!$C146:$AZ146&lt;&gt;""),Norway!$C$4:$AZ$4),"")&amp;" ","")&amp;IF(N145&gt;0,"Finland: "&amp;IFERROR(LOOKUP(2,1/(Finland!$C146:$AZ146&lt;&gt;""),Finland!$C$4:$AZ$4),"")&amp;" ","")&amp;IF(O145&gt;0,"Sweden: "&amp;IFERROR(LOOKUP(2,1/(Sweden!$C146:$AZ146&lt;&gt;""),Sweden!$C$4:$AZ$4),"")&amp;" ","")),"")</f>
        <v/>
      </c>
      <c r="BJ145" s="32">
        <f t="shared" si="118"/>
        <v>0</v>
      </c>
      <c r="BK145" s="32">
        <f t="shared" si="119"/>
        <v>-1</v>
      </c>
    </row>
    <row r="146" spans="6:63" ht="13.5" customHeight="1">
      <c r="F146" t="str">
        <f t="shared" si="120"/>
        <v>Norway</v>
      </c>
      <c r="G146" t="str">
        <f>IF(Norway!AI$4="","",Norway!AI$4)</f>
        <v/>
      </c>
      <c r="H146" t="str">
        <f>IF(G146="","",COUNTIF(Norway!AI$5:AI$311,"&lt;&gt;"))</f>
        <v/>
      </c>
      <c r="I146" t="str">
        <f>IF(G146="","",SUMPRODUCT(--(Norway!AI$5:AI$311&lt;&gt;""),--($P$4:$P$310&gt;0),--($P$4:$P$310&lt;3)))</f>
        <v/>
      </c>
      <c r="K146" s="32" t="str">
        <f>Denmark!A147</f>
        <v>Glaucous gull</v>
      </c>
      <c r="L146" s="32">
        <f>Denmark!BA147</f>
        <v>0</v>
      </c>
      <c r="M146" s="32">
        <f>Norway!BA147</f>
        <v>1</v>
      </c>
      <c r="N146" s="32">
        <f>Finland!BA147</f>
        <v>0</v>
      </c>
      <c r="O146" s="32">
        <f>Sweden!BA147</f>
        <v>0</v>
      </c>
      <c r="P146" s="32">
        <f t="shared" si="86"/>
        <v>1</v>
      </c>
      <c r="Q146" s="32">
        <f t="shared" si="87"/>
        <v>1</v>
      </c>
      <c r="S146" s="32" t="str">
        <f t="shared" si="88"/>
        <v>Glaucous gull</v>
      </c>
      <c r="T146" s="32">
        <f t="shared" si="89"/>
        <v>1</v>
      </c>
      <c r="U146" s="32">
        <f t="shared" si="90"/>
        <v>1</v>
      </c>
      <c r="V146" s="32" t="str">
        <f t="shared" si="91"/>
        <v>Norway</v>
      </c>
      <c r="X146" s="32" t="str">
        <f t="shared" si="92"/>
        <v>Glaucous gull</v>
      </c>
      <c r="Y146" s="32" t="str">
        <f t="shared" si="93"/>
        <v>Norway</v>
      </c>
      <c r="Z146" s="32" t="str">
        <f>IF(AND(P146&gt;0,P146&lt;3),TRIM(IF(L146&gt;0,"Denmark: "&amp;IFERROR(LOOKUP(2,1/(Denmark!$C147:$AZ147&lt;&gt;""),Denmark!$C$4:$AZ$4),"")&amp;" ","")&amp;IF(M146&gt;0,"Norway: "&amp;IFERROR(LOOKUP(2,1/(Norway!$C147:$AZ147&lt;&gt;""),Norway!$C$4:$AZ$4),"")&amp;" ","")&amp;IF(N146&gt;0,"Finland: "&amp;IFERROR(LOOKUP(2,1/(Finland!$C147:$AZ147&lt;&gt;""),Finland!$C$4:$AZ$4),"")&amp;" ","")&amp;IF(O146&gt;0,"Sweden: "&amp;IFERROR(LOOKUP(2,1/(Sweden!$C147:$AZ147&lt;&gt;""),Sweden!$C$4:$AZ$4),"")&amp;" ","")),"")</f>
        <v>Norway: Aleksanteri Mikkola</v>
      </c>
      <c r="AA146" s="32">
        <f t="shared" si="94"/>
        <v>1</v>
      </c>
      <c r="AC146" s="32"/>
      <c r="AD146" s="32"/>
      <c r="AE146" s="32"/>
      <c r="AF146" s="32"/>
      <c r="AG146" s="32"/>
      <c r="AH146" s="32"/>
      <c r="AI146" s="32" t="str">
        <f t="shared" si="95"/>
        <v>Norway</v>
      </c>
      <c r="AJ146" s="32" t="str">
        <f t="shared" si="96"/>
        <v/>
      </c>
      <c r="AK146" s="32" t="str">
        <f t="shared" si="97"/>
        <v/>
      </c>
      <c r="AL146" s="32" t="str">
        <f t="shared" si="98"/>
        <v/>
      </c>
      <c r="AM146" s="32">
        <f t="shared" si="99"/>
        <v>-1</v>
      </c>
      <c r="AN146" s="32">
        <f t="shared" si="100"/>
        <v>-1</v>
      </c>
      <c r="AO146" s="32" t="str">
        <f t="shared" si="101"/>
        <v>Glaucous gull</v>
      </c>
      <c r="AP146" s="32">
        <f t="shared" si="102"/>
        <v>1</v>
      </c>
      <c r="AQ146" s="32">
        <f t="shared" si="103"/>
        <v>1</v>
      </c>
      <c r="AR146" s="32" t="str">
        <f t="shared" si="104"/>
        <v>Norway</v>
      </c>
      <c r="AS146" s="32">
        <f t="shared" si="105"/>
        <v>1.0016499999999999</v>
      </c>
      <c r="AT146" s="32"/>
      <c r="AU146" s="32" t="str">
        <f t="shared" si="106"/>
        <v>Glaucous gull</v>
      </c>
      <c r="AV146" s="32" t="str">
        <f t="shared" si="107"/>
        <v>Norway</v>
      </c>
      <c r="AW146" s="32" t="str">
        <f t="shared" si="108"/>
        <v>Norway: Aleksanteri Mikkola</v>
      </c>
      <c r="AX146" s="32">
        <f t="shared" si="109"/>
        <v>1</v>
      </c>
      <c r="AY146" s="32">
        <f t="shared" si="110"/>
        <v>2000.165</v>
      </c>
      <c r="AZ146" s="32"/>
      <c r="BA146" s="32" t="str">
        <f t="shared" si="111"/>
        <v>Glaucous gull</v>
      </c>
      <c r="BB146" s="32">
        <f t="shared" si="112"/>
        <v>1</v>
      </c>
      <c r="BC146" s="32">
        <f t="shared" si="113"/>
        <v>1</v>
      </c>
      <c r="BD146" s="32" t="str">
        <f t="shared" si="114"/>
        <v>Norway</v>
      </c>
      <c r="BE146" s="32">
        <f t="shared" si="115"/>
        <v>-1</v>
      </c>
      <c r="BG146" s="32" t="str">
        <f t="shared" si="116"/>
        <v>Glaucous gull</v>
      </c>
      <c r="BH146" s="32" t="str">
        <f t="shared" si="117"/>
        <v>Norway</v>
      </c>
      <c r="BI146" s="32" t="str">
        <f>IF(Q146=1,TRIM(IF(L146&gt;0,"Denmark: "&amp;IFERROR(LOOKUP(2,1/(Denmark!$C147:$AZ147&lt;&gt;""),Denmark!$C$4:$AZ$4),"")&amp;" ","")&amp;IF(M146&gt;0,"Norway: "&amp;IFERROR(LOOKUP(2,1/(Norway!$C147:$AZ147&lt;&gt;""),Norway!$C$4:$AZ$4),"")&amp;" ","")&amp;IF(N146&gt;0,"Finland: "&amp;IFERROR(LOOKUP(2,1/(Finland!$C147:$AZ147&lt;&gt;""),Finland!$C$4:$AZ$4),"")&amp;" ","")&amp;IF(O146&gt;0,"Sweden: "&amp;IFERROR(LOOKUP(2,1/(Sweden!$C147:$AZ147&lt;&gt;""),Sweden!$C$4:$AZ$4),"")&amp;" ","")),"")</f>
        <v>Norway: Aleksanteri Mikkola</v>
      </c>
      <c r="BJ146" s="32">
        <f t="shared" si="118"/>
        <v>1</v>
      </c>
      <c r="BK146" s="32">
        <f t="shared" si="119"/>
        <v>1.0016499999999999</v>
      </c>
    </row>
    <row r="147" spans="6:63" ht="13.5" customHeight="1">
      <c r="F147" t="str">
        <f t="shared" si="120"/>
        <v>Norway</v>
      </c>
      <c r="G147" t="str">
        <f>IF(Norway!AJ$4="","",Norway!AJ$4)</f>
        <v/>
      </c>
      <c r="H147" t="str">
        <f>IF(G147="","",COUNTIF(Norway!AJ$5:AJ$311,"&lt;&gt;"))</f>
        <v/>
      </c>
      <c r="I147" t="str">
        <f>IF(G147="","",SUMPRODUCT(--(Norway!AJ$5:AJ$311&lt;&gt;""),--($P$4:$P$310&gt;0),--($P$4:$P$310&lt;3)))</f>
        <v/>
      </c>
      <c r="K147" s="32" t="str">
        <f>Denmark!A148</f>
        <v>Great black-backed gull</v>
      </c>
      <c r="L147" s="32">
        <f>Denmark!BA148</f>
        <v>0</v>
      </c>
      <c r="M147" s="32">
        <f>Norway!BA148</f>
        <v>4</v>
      </c>
      <c r="N147" s="32">
        <f>Finland!BA148</f>
        <v>9</v>
      </c>
      <c r="O147" s="32">
        <f>Sweden!BA148</f>
        <v>14</v>
      </c>
      <c r="P147" s="32">
        <f t="shared" si="86"/>
        <v>27</v>
      </c>
      <c r="Q147" s="32">
        <f t="shared" si="87"/>
        <v>3</v>
      </c>
      <c r="S147" s="32" t="str">
        <f t="shared" si="88"/>
        <v>Great black-backed gull</v>
      </c>
      <c r="T147" s="32">
        <f t="shared" si="89"/>
        <v>27</v>
      </c>
      <c r="U147" s="32">
        <f t="shared" si="90"/>
        <v>3</v>
      </c>
      <c r="V147" s="32" t="str">
        <f t="shared" si="91"/>
        <v>Norway Finland Sweden</v>
      </c>
      <c r="X147" s="32" t="str">
        <f t="shared" si="92"/>
        <v>Great black-backed gull</v>
      </c>
      <c r="Y147" s="32" t="str">
        <f t="shared" si="93"/>
        <v/>
      </c>
      <c r="Z147" s="32" t="str">
        <f>IF(AND(P147&gt;0,P147&lt;3),TRIM(IF(L147&gt;0,"Denmark: "&amp;IFERROR(LOOKUP(2,1/(Denmark!$C148:$AZ148&lt;&gt;""),Denmark!$C$4:$AZ$4),"")&amp;" ","")&amp;IF(M147&gt;0,"Norway: "&amp;IFERROR(LOOKUP(2,1/(Norway!$C148:$AZ148&lt;&gt;""),Norway!$C$4:$AZ$4),"")&amp;" ","")&amp;IF(N147&gt;0,"Finland: "&amp;IFERROR(LOOKUP(2,1/(Finland!$C148:$AZ148&lt;&gt;""),Finland!$C$4:$AZ$4),"")&amp;" ","")&amp;IF(O147&gt;0,"Sweden: "&amp;IFERROR(LOOKUP(2,1/(Sweden!$C148:$AZ148&lt;&gt;""),Sweden!$C$4:$AZ$4),"")&amp;" ","")),"")</f>
        <v/>
      </c>
      <c r="AA147" s="32">
        <f t="shared" si="94"/>
        <v>27</v>
      </c>
      <c r="AC147" s="32"/>
      <c r="AD147" s="32"/>
      <c r="AE147" s="32"/>
      <c r="AF147" s="32"/>
      <c r="AG147" s="32"/>
      <c r="AH147" s="32"/>
      <c r="AI147" s="32" t="str">
        <f t="shared" si="95"/>
        <v>Norway</v>
      </c>
      <c r="AJ147" s="32" t="str">
        <f t="shared" si="96"/>
        <v/>
      </c>
      <c r="AK147" s="32" t="str">
        <f t="shared" si="97"/>
        <v/>
      </c>
      <c r="AL147" s="32" t="str">
        <f t="shared" si="98"/>
        <v/>
      </c>
      <c r="AM147" s="32">
        <f t="shared" si="99"/>
        <v>-1</v>
      </c>
      <c r="AN147" s="32">
        <f t="shared" si="100"/>
        <v>-1</v>
      </c>
      <c r="AO147" s="32" t="str">
        <f t="shared" si="101"/>
        <v>Great black-backed gull</v>
      </c>
      <c r="AP147" s="32">
        <f t="shared" si="102"/>
        <v>27</v>
      </c>
      <c r="AQ147" s="32">
        <f t="shared" si="103"/>
        <v>3</v>
      </c>
      <c r="AR147" s="32" t="str">
        <f t="shared" si="104"/>
        <v>Norway Finland Sweden</v>
      </c>
      <c r="AS147" s="32">
        <f t="shared" si="105"/>
        <v>27.001639999999998</v>
      </c>
      <c r="AT147" s="32"/>
      <c r="AU147" s="32" t="str">
        <f t="shared" si="106"/>
        <v>Great black-backed gull</v>
      </c>
      <c r="AV147" s="32" t="str">
        <f t="shared" si="107"/>
        <v/>
      </c>
      <c r="AW147" s="32" t="str">
        <f t="shared" si="108"/>
        <v/>
      </c>
      <c r="AX147" s="32">
        <f t="shared" si="109"/>
        <v>27</v>
      </c>
      <c r="AY147" s="32">
        <f t="shared" si="110"/>
        <v>-1</v>
      </c>
      <c r="AZ147" s="32"/>
      <c r="BA147" s="32" t="str">
        <f t="shared" si="111"/>
        <v>Great black-backed gull</v>
      </c>
      <c r="BB147" s="32">
        <f t="shared" si="112"/>
        <v>27</v>
      </c>
      <c r="BC147" s="32">
        <f t="shared" si="113"/>
        <v>3</v>
      </c>
      <c r="BD147" s="32" t="str">
        <f t="shared" si="114"/>
        <v>Norway Finland Sweden</v>
      </c>
      <c r="BE147" s="32">
        <f t="shared" si="115"/>
        <v>-1</v>
      </c>
      <c r="BG147" s="32" t="str">
        <f t="shared" si="116"/>
        <v>Great black-backed gull</v>
      </c>
      <c r="BH147" s="32" t="str">
        <f t="shared" si="117"/>
        <v/>
      </c>
      <c r="BI147" s="32" t="str">
        <f>IF(Q147=1,TRIM(IF(L147&gt;0,"Denmark: "&amp;IFERROR(LOOKUP(2,1/(Denmark!$C148:$AZ148&lt;&gt;""),Denmark!$C$4:$AZ$4),"")&amp;" ","")&amp;IF(M147&gt;0,"Norway: "&amp;IFERROR(LOOKUP(2,1/(Norway!$C148:$AZ148&lt;&gt;""),Norway!$C$4:$AZ$4),"")&amp;" ","")&amp;IF(N147&gt;0,"Finland: "&amp;IFERROR(LOOKUP(2,1/(Finland!$C148:$AZ148&lt;&gt;""),Finland!$C$4:$AZ$4),"")&amp;" ","")&amp;IF(O147&gt;0,"Sweden: "&amp;IFERROR(LOOKUP(2,1/(Sweden!$C148:$AZ148&lt;&gt;""),Sweden!$C$4:$AZ$4),"")&amp;" ","")),"")</f>
        <v/>
      </c>
      <c r="BJ147" s="32">
        <f t="shared" si="118"/>
        <v>27</v>
      </c>
      <c r="BK147" s="32">
        <f t="shared" si="119"/>
        <v>-1</v>
      </c>
    </row>
    <row r="148" spans="6:63" ht="13.5" customHeight="1">
      <c r="F148" t="str">
        <f t="shared" si="120"/>
        <v>Norway</v>
      </c>
      <c r="G148" t="str">
        <f>IF(Norway!AK$4="","",Norway!AK$4)</f>
        <v/>
      </c>
      <c r="H148" t="str">
        <f>IF(G148="","",COUNTIF(Norway!AK$5:AK$311,"&lt;&gt;"))</f>
        <v/>
      </c>
      <c r="I148" t="str">
        <f>IF(G148="","",SUMPRODUCT(--(Norway!AK$5:AK$311&lt;&gt;""),--($P$4:$P$310&gt;0),--($P$4:$P$310&lt;3)))</f>
        <v/>
      </c>
      <c r="K148" s="32" t="str">
        <f>Denmark!A149</f>
        <v>Black-legged kittiwake</v>
      </c>
      <c r="L148" s="32">
        <f>Denmark!BA149</f>
        <v>0</v>
      </c>
      <c r="M148" s="32">
        <f>Norway!BA149</f>
        <v>2</v>
      </c>
      <c r="N148" s="32">
        <f>Finland!BA149</f>
        <v>0</v>
      </c>
      <c r="O148" s="32">
        <f>Sweden!BA149</f>
        <v>8</v>
      </c>
      <c r="P148" s="32">
        <f t="shared" si="86"/>
        <v>10</v>
      </c>
      <c r="Q148" s="32">
        <f t="shared" si="87"/>
        <v>2</v>
      </c>
      <c r="S148" s="32" t="str">
        <f t="shared" si="88"/>
        <v>Black-legged kittiwake</v>
      </c>
      <c r="T148" s="32">
        <f t="shared" si="89"/>
        <v>10</v>
      </c>
      <c r="U148" s="32">
        <f t="shared" si="90"/>
        <v>2</v>
      </c>
      <c r="V148" s="32" t="str">
        <f t="shared" si="91"/>
        <v>Norway Sweden</v>
      </c>
      <c r="X148" s="32" t="str">
        <f t="shared" si="92"/>
        <v>Black-legged kittiwake</v>
      </c>
      <c r="Y148" s="32" t="str">
        <f t="shared" si="93"/>
        <v/>
      </c>
      <c r="Z148" s="32" t="str">
        <f>IF(AND(P148&gt;0,P148&lt;3),TRIM(IF(L148&gt;0,"Denmark: "&amp;IFERROR(LOOKUP(2,1/(Denmark!$C149:$AZ149&lt;&gt;""),Denmark!$C$4:$AZ$4),"")&amp;" ","")&amp;IF(M148&gt;0,"Norway: "&amp;IFERROR(LOOKUP(2,1/(Norway!$C149:$AZ149&lt;&gt;""),Norway!$C$4:$AZ$4),"")&amp;" ","")&amp;IF(N148&gt;0,"Finland: "&amp;IFERROR(LOOKUP(2,1/(Finland!$C149:$AZ149&lt;&gt;""),Finland!$C$4:$AZ$4),"")&amp;" ","")&amp;IF(O148&gt;0,"Sweden: "&amp;IFERROR(LOOKUP(2,1/(Sweden!$C149:$AZ149&lt;&gt;""),Sweden!$C$4:$AZ$4),"")&amp;" ","")),"")</f>
        <v/>
      </c>
      <c r="AA148" s="32">
        <f t="shared" si="94"/>
        <v>10</v>
      </c>
      <c r="AC148" s="32"/>
      <c r="AD148" s="32"/>
      <c r="AE148" s="32"/>
      <c r="AF148" s="32"/>
      <c r="AG148" s="32"/>
      <c r="AH148" s="32"/>
      <c r="AI148" s="32" t="str">
        <f t="shared" si="95"/>
        <v>Norway</v>
      </c>
      <c r="AJ148" s="32" t="str">
        <f t="shared" si="96"/>
        <v/>
      </c>
      <c r="AK148" s="32" t="str">
        <f t="shared" si="97"/>
        <v/>
      </c>
      <c r="AL148" s="32" t="str">
        <f t="shared" si="98"/>
        <v/>
      </c>
      <c r="AM148" s="32">
        <f t="shared" si="99"/>
        <v>-1</v>
      </c>
      <c r="AN148" s="32">
        <f t="shared" si="100"/>
        <v>-1</v>
      </c>
      <c r="AO148" s="32" t="str">
        <f t="shared" si="101"/>
        <v>Black-legged kittiwake</v>
      </c>
      <c r="AP148" s="32">
        <f t="shared" si="102"/>
        <v>10</v>
      </c>
      <c r="AQ148" s="32">
        <f t="shared" si="103"/>
        <v>2</v>
      </c>
      <c r="AR148" s="32" t="str">
        <f t="shared" si="104"/>
        <v>Norway Sweden</v>
      </c>
      <c r="AS148" s="32">
        <f t="shared" si="105"/>
        <v>10.00163</v>
      </c>
      <c r="AT148" s="32"/>
      <c r="AU148" s="32" t="str">
        <f t="shared" si="106"/>
        <v>Black-legged kittiwake</v>
      </c>
      <c r="AV148" s="32" t="str">
        <f t="shared" si="107"/>
        <v/>
      </c>
      <c r="AW148" s="32" t="str">
        <f t="shared" si="108"/>
        <v/>
      </c>
      <c r="AX148" s="32">
        <f t="shared" si="109"/>
        <v>10</v>
      </c>
      <c r="AY148" s="32">
        <f t="shared" si="110"/>
        <v>-1</v>
      </c>
      <c r="AZ148" s="32"/>
      <c r="BA148" s="32" t="str">
        <f t="shared" si="111"/>
        <v>Black-legged kittiwake</v>
      </c>
      <c r="BB148" s="32">
        <f t="shared" si="112"/>
        <v>10</v>
      </c>
      <c r="BC148" s="32">
        <f t="shared" si="113"/>
        <v>2</v>
      </c>
      <c r="BD148" s="32" t="str">
        <f t="shared" si="114"/>
        <v>Norway Sweden</v>
      </c>
      <c r="BE148" s="32">
        <f t="shared" si="115"/>
        <v>-1</v>
      </c>
      <c r="BG148" s="32" t="str">
        <f t="shared" si="116"/>
        <v>Black-legged kittiwake</v>
      </c>
      <c r="BH148" s="32" t="str">
        <f t="shared" si="117"/>
        <v/>
      </c>
      <c r="BI148" s="32" t="str">
        <f>IF(Q148=1,TRIM(IF(L148&gt;0,"Denmark: "&amp;IFERROR(LOOKUP(2,1/(Denmark!$C149:$AZ149&lt;&gt;""),Denmark!$C$4:$AZ$4),"")&amp;" ","")&amp;IF(M148&gt;0,"Norway: "&amp;IFERROR(LOOKUP(2,1/(Norway!$C149:$AZ149&lt;&gt;""),Norway!$C$4:$AZ$4),"")&amp;" ","")&amp;IF(N148&gt;0,"Finland: "&amp;IFERROR(LOOKUP(2,1/(Finland!$C149:$AZ149&lt;&gt;""),Finland!$C$4:$AZ$4),"")&amp;" ","")&amp;IF(O148&gt;0,"Sweden: "&amp;IFERROR(LOOKUP(2,1/(Sweden!$C149:$AZ149&lt;&gt;""),Sweden!$C$4:$AZ$4),"")&amp;" ","")),"")</f>
        <v/>
      </c>
      <c r="BJ148" s="32">
        <f t="shared" si="118"/>
        <v>10</v>
      </c>
      <c r="BK148" s="32">
        <f t="shared" si="119"/>
        <v>-1</v>
      </c>
    </row>
    <row r="149" spans="6:63" ht="13.5" customHeight="1">
      <c r="F149" t="str">
        <f t="shared" si="120"/>
        <v>Norway</v>
      </c>
      <c r="G149" t="str">
        <f>IF(Norway!AL$4="","",Norway!AL$4)</f>
        <v/>
      </c>
      <c r="H149" t="str">
        <f>IF(G149="","",COUNTIF(Norway!AL$5:AL$311,"&lt;&gt;"))</f>
        <v/>
      </c>
      <c r="I149" t="str">
        <f>IF(G149="","",SUMPRODUCT(--(Norway!AL$5:AL$311&lt;&gt;""),--($P$4:$P$310&gt;0),--($P$4:$P$310&lt;3)))</f>
        <v/>
      </c>
      <c r="K149" s="32" t="str">
        <f>Denmark!A150</f>
        <v>Caspian tern</v>
      </c>
      <c r="L149" s="32">
        <f>Denmark!BA150</f>
        <v>0</v>
      </c>
      <c r="M149" s="32">
        <f>Norway!BA150</f>
        <v>0</v>
      </c>
      <c r="N149" s="32">
        <f>Finland!BA150</f>
        <v>0</v>
      </c>
      <c r="O149" s="32">
        <f>Sweden!BA150</f>
        <v>0</v>
      </c>
      <c r="P149" s="32">
        <f t="shared" si="86"/>
        <v>0</v>
      </c>
      <c r="Q149" s="32">
        <f t="shared" si="87"/>
        <v>0</v>
      </c>
      <c r="S149" s="32" t="str">
        <f t="shared" si="88"/>
        <v>Caspian tern</v>
      </c>
      <c r="T149" s="32">
        <f t="shared" si="89"/>
        <v>0</v>
      </c>
      <c r="U149" s="32">
        <f t="shared" si="90"/>
        <v>0</v>
      </c>
      <c r="V149" s="32" t="str">
        <f t="shared" si="91"/>
        <v/>
      </c>
      <c r="X149" s="32" t="str">
        <f t="shared" si="92"/>
        <v>Caspian tern</v>
      </c>
      <c r="Y149" s="32" t="str">
        <f t="shared" si="93"/>
        <v/>
      </c>
      <c r="Z149" s="32" t="str">
        <f>IF(AND(P149&gt;0,P149&lt;3),TRIM(IF(L149&gt;0,"Denmark: "&amp;IFERROR(LOOKUP(2,1/(Denmark!$C150:$AZ150&lt;&gt;""),Denmark!$C$4:$AZ$4),"")&amp;" ","")&amp;IF(M149&gt;0,"Norway: "&amp;IFERROR(LOOKUP(2,1/(Norway!$C150:$AZ150&lt;&gt;""),Norway!$C$4:$AZ$4),"")&amp;" ","")&amp;IF(N149&gt;0,"Finland: "&amp;IFERROR(LOOKUP(2,1/(Finland!$C150:$AZ150&lt;&gt;""),Finland!$C$4:$AZ$4),"")&amp;" ","")&amp;IF(O149&gt;0,"Sweden: "&amp;IFERROR(LOOKUP(2,1/(Sweden!$C150:$AZ150&lt;&gt;""),Sweden!$C$4:$AZ$4),"")&amp;" ","")),"")</f>
        <v/>
      </c>
      <c r="AA149" s="32">
        <f t="shared" si="94"/>
        <v>0</v>
      </c>
      <c r="AC149" s="32"/>
      <c r="AD149" s="32"/>
      <c r="AE149" s="32"/>
      <c r="AF149" s="32"/>
      <c r="AG149" s="32"/>
      <c r="AH149" s="32"/>
      <c r="AI149" s="32" t="str">
        <f t="shared" si="95"/>
        <v>Norway</v>
      </c>
      <c r="AJ149" s="32" t="str">
        <f t="shared" si="96"/>
        <v/>
      </c>
      <c r="AK149" s="32" t="str">
        <f t="shared" si="97"/>
        <v/>
      </c>
      <c r="AL149" s="32" t="str">
        <f t="shared" si="98"/>
        <v/>
      </c>
      <c r="AM149" s="32">
        <f t="shared" si="99"/>
        <v>-1</v>
      </c>
      <c r="AN149" s="32">
        <f t="shared" si="100"/>
        <v>-1</v>
      </c>
      <c r="AO149" s="32" t="str">
        <f t="shared" si="101"/>
        <v>Caspian tern</v>
      </c>
      <c r="AP149" s="32">
        <f t="shared" si="102"/>
        <v>0</v>
      </c>
      <c r="AQ149" s="32">
        <f t="shared" si="103"/>
        <v>0</v>
      </c>
      <c r="AR149" s="32" t="str">
        <f t="shared" si="104"/>
        <v/>
      </c>
      <c r="AS149" s="32">
        <f t="shared" si="105"/>
        <v>1.6199999999999999E-3</v>
      </c>
      <c r="AT149" s="32"/>
      <c r="AU149" s="32" t="str">
        <f t="shared" si="106"/>
        <v>Caspian tern</v>
      </c>
      <c r="AV149" s="32" t="str">
        <f t="shared" si="107"/>
        <v/>
      </c>
      <c r="AW149" s="32" t="str">
        <f t="shared" si="108"/>
        <v/>
      </c>
      <c r="AX149" s="32">
        <f t="shared" si="109"/>
        <v>0</v>
      </c>
      <c r="AY149" s="32">
        <f t="shared" si="110"/>
        <v>-1</v>
      </c>
      <c r="AZ149" s="32"/>
      <c r="BA149" s="32" t="str">
        <f t="shared" si="111"/>
        <v>Caspian tern</v>
      </c>
      <c r="BB149" s="32">
        <f t="shared" si="112"/>
        <v>0</v>
      </c>
      <c r="BC149" s="32">
        <f t="shared" si="113"/>
        <v>0</v>
      </c>
      <c r="BD149" s="32" t="str">
        <f t="shared" si="114"/>
        <v/>
      </c>
      <c r="BE149" s="32">
        <f t="shared" si="115"/>
        <v>-1</v>
      </c>
      <c r="BG149" s="32" t="str">
        <f t="shared" si="116"/>
        <v>Caspian tern</v>
      </c>
      <c r="BH149" s="32" t="str">
        <f t="shared" si="117"/>
        <v/>
      </c>
      <c r="BI149" s="32" t="str">
        <f>IF(Q149=1,TRIM(IF(L149&gt;0,"Denmark: "&amp;IFERROR(LOOKUP(2,1/(Denmark!$C150:$AZ150&lt;&gt;""),Denmark!$C$4:$AZ$4),"")&amp;" ","")&amp;IF(M149&gt;0,"Norway: "&amp;IFERROR(LOOKUP(2,1/(Norway!$C150:$AZ150&lt;&gt;""),Norway!$C$4:$AZ$4),"")&amp;" ","")&amp;IF(N149&gt;0,"Finland: "&amp;IFERROR(LOOKUP(2,1/(Finland!$C150:$AZ150&lt;&gt;""),Finland!$C$4:$AZ$4),"")&amp;" ","")&amp;IF(O149&gt;0,"Sweden: "&amp;IFERROR(LOOKUP(2,1/(Sweden!$C150:$AZ150&lt;&gt;""),Sweden!$C$4:$AZ$4),"")&amp;" ","")),"")</f>
        <v/>
      </c>
      <c r="BJ149" s="32">
        <f t="shared" si="118"/>
        <v>0</v>
      </c>
      <c r="BK149" s="32">
        <f t="shared" si="119"/>
        <v>-1</v>
      </c>
    </row>
    <row r="150" spans="6:63" ht="13.5" customHeight="1">
      <c r="F150" t="str">
        <f t="shared" si="120"/>
        <v>Norway</v>
      </c>
      <c r="G150" t="str">
        <f>IF(Norway!AM$4="","",Norway!AM$4)</f>
        <v/>
      </c>
      <c r="H150" t="str">
        <f>IF(G150="","",COUNTIF(Norway!AM$5:AM$311,"&lt;&gt;"))</f>
        <v/>
      </c>
      <c r="I150" t="str">
        <f>IF(G150="","",SUMPRODUCT(--(Norway!AM$5:AM$311&lt;&gt;""),--($P$4:$P$310&gt;0),--($P$4:$P$310&lt;3)))</f>
        <v/>
      </c>
      <c r="K150" s="32" t="str">
        <f>Denmark!A151</f>
        <v>Sandwich tern</v>
      </c>
      <c r="L150" s="32">
        <f>Denmark!BA151</f>
        <v>0</v>
      </c>
      <c r="M150" s="32">
        <f>Norway!BA151</f>
        <v>0</v>
      </c>
      <c r="N150" s="32">
        <f>Finland!BA151</f>
        <v>0</v>
      </c>
      <c r="O150" s="32">
        <f>Sweden!BA151</f>
        <v>7</v>
      </c>
      <c r="P150" s="32">
        <f t="shared" si="86"/>
        <v>7</v>
      </c>
      <c r="Q150" s="32">
        <f t="shared" si="87"/>
        <v>1</v>
      </c>
      <c r="S150" s="32" t="str">
        <f t="shared" si="88"/>
        <v>Sandwich tern</v>
      </c>
      <c r="T150" s="32">
        <f t="shared" si="89"/>
        <v>7</v>
      </c>
      <c r="U150" s="32">
        <f t="shared" si="90"/>
        <v>1</v>
      </c>
      <c r="V150" s="32" t="str">
        <f t="shared" si="91"/>
        <v>Sweden</v>
      </c>
      <c r="X150" s="32" t="str">
        <f t="shared" si="92"/>
        <v>Sandwich tern</v>
      </c>
      <c r="Y150" s="32" t="str">
        <f t="shared" si="93"/>
        <v/>
      </c>
      <c r="Z150" s="32" t="str">
        <f>IF(AND(P150&gt;0,P150&lt;3),TRIM(IF(L150&gt;0,"Denmark: "&amp;IFERROR(LOOKUP(2,1/(Denmark!$C151:$AZ151&lt;&gt;""),Denmark!$C$4:$AZ$4),"")&amp;" ","")&amp;IF(M150&gt;0,"Norway: "&amp;IFERROR(LOOKUP(2,1/(Norway!$C151:$AZ151&lt;&gt;""),Norway!$C$4:$AZ$4),"")&amp;" ","")&amp;IF(N150&gt;0,"Finland: "&amp;IFERROR(LOOKUP(2,1/(Finland!$C151:$AZ151&lt;&gt;""),Finland!$C$4:$AZ$4),"")&amp;" ","")&amp;IF(O150&gt;0,"Sweden: "&amp;IFERROR(LOOKUP(2,1/(Sweden!$C151:$AZ151&lt;&gt;""),Sweden!$C$4:$AZ$4),"")&amp;" ","")),"")</f>
        <v/>
      </c>
      <c r="AA150" s="32">
        <f t="shared" si="94"/>
        <v>7</v>
      </c>
      <c r="AC150" s="32"/>
      <c r="AD150" s="32"/>
      <c r="AE150" s="32"/>
      <c r="AF150" s="32"/>
      <c r="AG150" s="32"/>
      <c r="AH150" s="32"/>
      <c r="AI150" s="32" t="str">
        <f t="shared" si="95"/>
        <v>Norway</v>
      </c>
      <c r="AJ150" s="32" t="str">
        <f t="shared" si="96"/>
        <v/>
      </c>
      <c r="AK150" s="32" t="str">
        <f t="shared" si="97"/>
        <v/>
      </c>
      <c r="AL150" s="32" t="str">
        <f t="shared" si="98"/>
        <v/>
      </c>
      <c r="AM150" s="32">
        <f t="shared" si="99"/>
        <v>-1</v>
      </c>
      <c r="AN150" s="32">
        <f t="shared" si="100"/>
        <v>-1</v>
      </c>
      <c r="AO150" s="32" t="str">
        <f t="shared" si="101"/>
        <v>Sandwich tern</v>
      </c>
      <c r="AP150" s="32">
        <f t="shared" si="102"/>
        <v>7</v>
      </c>
      <c r="AQ150" s="32">
        <f t="shared" si="103"/>
        <v>1</v>
      </c>
      <c r="AR150" s="32" t="str">
        <f t="shared" si="104"/>
        <v>Sweden</v>
      </c>
      <c r="AS150" s="32">
        <f t="shared" si="105"/>
        <v>7.0016100000000003</v>
      </c>
      <c r="AT150" s="32"/>
      <c r="AU150" s="32" t="str">
        <f t="shared" si="106"/>
        <v>Sandwich tern</v>
      </c>
      <c r="AV150" s="32" t="str">
        <f t="shared" si="107"/>
        <v/>
      </c>
      <c r="AW150" s="32" t="str">
        <f t="shared" si="108"/>
        <v/>
      </c>
      <c r="AX150" s="32">
        <f t="shared" si="109"/>
        <v>7</v>
      </c>
      <c r="AY150" s="32">
        <f t="shared" si="110"/>
        <v>-1</v>
      </c>
      <c r="AZ150" s="32"/>
      <c r="BA150" s="32" t="str">
        <f t="shared" si="111"/>
        <v>Sandwich tern</v>
      </c>
      <c r="BB150" s="32">
        <f t="shared" si="112"/>
        <v>7</v>
      </c>
      <c r="BC150" s="32">
        <f t="shared" si="113"/>
        <v>1</v>
      </c>
      <c r="BD150" s="32" t="str">
        <f t="shared" si="114"/>
        <v>Sweden</v>
      </c>
      <c r="BE150" s="32">
        <f t="shared" si="115"/>
        <v>-1</v>
      </c>
      <c r="BG150" s="32" t="str">
        <f t="shared" si="116"/>
        <v>Sandwich tern</v>
      </c>
      <c r="BH150" s="32" t="str">
        <f t="shared" si="117"/>
        <v>Sweden</v>
      </c>
      <c r="BI150" s="32" t="str">
        <f>IF(Q150=1,TRIM(IF(L150&gt;0,"Denmark: "&amp;IFERROR(LOOKUP(2,1/(Denmark!$C151:$AZ151&lt;&gt;""),Denmark!$C$4:$AZ$4),"")&amp;" ","")&amp;IF(M150&gt;0,"Norway: "&amp;IFERROR(LOOKUP(2,1/(Norway!$C151:$AZ151&lt;&gt;""),Norway!$C$4:$AZ$4),"")&amp;" ","")&amp;IF(N150&gt;0,"Finland: "&amp;IFERROR(LOOKUP(2,1/(Finland!$C151:$AZ151&lt;&gt;""),Finland!$C$4:$AZ$4),"")&amp;" ","")&amp;IF(O150&gt;0,"Sweden: "&amp;IFERROR(LOOKUP(2,1/(Sweden!$C151:$AZ151&lt;&gt;""),Sweden!$C$4:$AZ$4),"")&amp;" ","")),"")</f>
        <v>Sweden: Mathilda Lindberg</v>
      </c>
      <c r="BJ150" s="32">
        <f t="shared" si="118"/>
        <v>7</v>
      </c>
      <c r="BK150" s="32">
        <f t="shared" si="119"/>
        <v>7.0016100000000003</v>
      </c>
    </row>
    <row r="151" spans="6:63" ht="13.5" customHeight="1">
      <c r="F151" t="str">
        <f t="shared" si="120"/>
        <v>Norway</v>
      </c>
      <c r="G151" t="str">
        <f>IF(Norway!AN$4="","",Norway!AN$4)</f>
        <v/>
      </c>
      <c r="H151" t="str">
        <f>IF(G151="","",COUNTIF(Norway!AN$5:AN$311,"&lt;&gt;"))</f>
        <v/>
      </c>
      <c r="I151" t="str">
        <f>IF(G151="","",SUMPRODUCT(--(Norway!AN$5:AN$311&lt;&gt;""),--($P$4:$P$310&gt;0),--($P$4:$P$310&lt;3)))</f>
        <v/>
      </c>
      <c r="K151" s="32" t="str">
        <f>Denmark!A152</f>
        <v>Common tern</v>
      </c>
      <c r="L151" s="32">
        <f>Denmark!BA152</f>
        <v>0</v>
      </c>
      <c r="M151" s="32">
        <f>Norway!BA152</f>
        <v>1</v>
      </c>
      <c r="N151" s="32">
        <f>Finland!BA152</f>
        <v>1</v>
      </c>
      <c r="O151" s="32">
        <f>Sweden!BA152</f>
        <v>8</v>
      </c>
      <c r="P151" s="32">
        <f t="shared" si="86"/>
        <v>10</v>
      </c>
      <c r="Q151" s="32">
        <f t="shared" si="87"/>
        <v>3</v>
      </c>
      <c r="S151" s="32" t="str">
        <f t="shared" si="88"/>
        <v>Common tern</v>
      </c>
      <c r="T151" s="32">
        <f t="shared" si="89"/>
        <v>10</v>
      </c>
      <c r="U151" s="32">
        <f t="shared" si="90"/>
        <v>3</v>
      </c>
      <c r="V151" s="32" t="str">
        <f t="shared" si="91"/>
        <v>Norway Finland Sweden</v>
      </c>
      <c r="X151" s="32" t="str">
        <f t="shared" si="92"/>
        <v>Common tern</v>
      </c>
      <c r="Y151" s="32" t="str">
        <f t="shared" si="93"/>
        <v/>
      </c>
      <c r="Z151" s="32" t="str">
        <f>IF(AND(P151&gt;0,P151&lt;3),TRIM(IF(L151&gt;0,"Denmark: "&amp;IFERROR(LOOKUP(2,1/(Denmark!$C152:$AZ152&lt;&gt;""),Denmark!$C$4:$AZ$4),"")&amp;" ","")&amp;IF(M151&gt;0,"Norway: "&amp;IFERROR(LOOKUP(2,1/(Norway!$C152:$AZ152&lt;&gt;""),Norway!$C$4:$AZ$4),"")&amp;" ","")&amp;IF(N151&gt;0,"Finland: "&amp;IFERROR(LOOKUP(2,1/(Finland!$C152:$AZ152&lt;&gt;""),Finland!$C$4:$AZ$4),"")&amp;" ","")&amp;IF(O151&gt;0,"Sweden: "&amp;IFERROR(LOOKUP(2,1/(Sweden!$C152:$AZ152&lt;&gt;""),Sweden!$C$4:$AZ$4),"")&amp;" ","")),"")</f>
        <v/>
      </c>
      <c r="AA151" s="32">
        <f t="shared" si="94"/>
        <v>10</v>
      </c>
      <c r="AC151" s="32"/>
      <c r="AD151" s="32"/>
      <c r="AE151" s="32"/>
      <c r="AF151" s="32"/>
      <c r="AG151" s="32"/>
      <c r="AH151" s="32"/>
      <c r="AI151" s="32" t="str">
        <f t="shared" si="95"/>
        <v>Norway</v>
      </c>
      <c r="AJ151" s="32" t="str">
        <f t="shared" si="96"/>
        <v/>
      </c>
      <c r="AK151" s="32" t="str">
        <f t="shared" si="97"/>
        <v/>
      </c>
      <c r="AL151" s="32" t="str">
        <f t="shared" si="98"/>
        <v/>
      </c>
      <c r="AM151" s="32">
        <f t="shared" si="99"/>
        <v>-1</v>
      </c>
      <c r="AN151" s="32">
        <f t="shared" si="100"/>
        <v>-1</v>
      </c>
      <c r="AO151" s="32" t="str">
        <f t="shared" si="101"/>
        <v>Common tern</v>
      </c>
      <c r="AP151" s="32">
        <f t="shared" si="102"/>
        <v>10</v>
      </c>
      <c r="AQ151" s="32">
        <f t="shared" si="103"/>
        <v>3</v>
      </c>
      <c r="AR151" s="32" t="str">
        <f t="shared" si="104"/>
        <v>Norway Finland Sweden</v>
      </c>
      <c r="AS151" s="32">
        <f t="shared" si="105"/>
        <v>10.0016</v>
      </c>
      <c r="AT151" s="32"/>
      <c r="AU151" s="32" t="str">
        <f t="shared" si="106"/>
        <v>Common tern</v>
      </c>
      <c r="AV151" s="32" t="str">
        <f t="shared" si="107"/>
        <v/>
      </c>
      <c r="AW151" s="32" t="str">
        <f t="shared" si="108"/>
        <v/>
      </c>
      <c r="AX151" s="32">
        <f t="shared" si="109"/>
        <v>10</v>
      </c>
      <c r="AY151" s="32">
        <f t="shared" si="110"/>
        <v>-1</v>
      </c>
      <c r="AZ151" s="32"/>
      <c r="BA151" s="32" t="str">
        <f t="shared" si="111"/>
        <v>Common tern</v>
      </c>
      <c r="BB151" s="32">
        <f t="shared" si="112"/>
        <v>10</v>
      </c>
      <c r="BC151" s="32">
        <f t="shared" si="113"/>
        <v>3</v>
      </c>
      <c r="BD151" s="32" t="str">
        <f t="shared" si="114"/>
        <v>Norway Finland Sweden</v>
      </c>
      <c r="BE151" s="32">
        <f t="shared" si="115"/>
        <v>-1</v>
      </c>
      <c r="BG151" s="32" t="str">
        <f t="shared" si="116"/>
        <v>Common tern</v>
      </c>
      <c r="BH151" s="32" t="str">
        <f t="shared" si="117"/>
        <v/>
      </c>
      <c r="BI151" s="32" t="str">
        <f>IF(Q151=1,TRIM(IF(L151&gt;0,"Denmark: "&amp;IFERROR(LOOKUP(2,1/(Denmark!$C152:$AZ152&lt;&gt;""),Denmark!$C$4:$AZ$4),"")&amp;" ","")&amp;IF(M151&gt;0,"Norway: "&amp;IFERROR(LOOKUP(2,1/(Norway!$C152:$AZ152&lt;&gt;""),Norway!$C$4:$AZ$4),"")&amp;" ","")&amp;IF(N151&gt;0,"Finland: "&amp;IFERROR(LOOKUP(2,1/(Finland!$C152:$AZ152&lt;&gt;""),Finland!$C$4:$AZ$4),"")&amp;" ","")&amp;IF(O151&gt;0,"Sweden: "&amp;IFERROR(LOOKUP(2,1/(Sweden!$C152:$AZ152&lt;&gt;""),Sweden!$C$4:$AZ$4),"")&amp;" ","")),"")</f>
        <v/>
      </c>
      <c r="BJ151" s="32">
        <f t="shared" si="118"/>
        <v>10</v>
      </c>
      <c r="BK151" s="32">
        <f t="shared" si="119"/>
        <v>-1</v>
      </c>
    </row>
    <row r="152" spans="6:63" ht="13.5" customHeight="1">
      <c r="F152" t="str">
        <f t="shared" si="120"/>
        <v>Norway</v>
      </c>
      <c r="G152" t="str">
        <f>IF(Norway!AO$4="","",Norway!AO$4)</f>
        <v/>
      </c>
      <c r="H152" t="str">
        <f>IF(G152="","",COUNTIF(Norway!AO$5:AO$311,"&lt;&gt;"))</f>
        <v/>
      </c>
      <c r="I152" t="str">
        <f>IF(G152="","",SUMPRODUCT(--(Norway!AO$5:AO$311&lt;&gt;""),--($P$4:$P$310&gt;0),--($P$4:$P$310&lt;3)))</f>
        <v/>
      </c>
      <c r="K152" s="32" t="str">
        <f>Denmark!A153</f>
        <v>Arctic tern</v>
      </c>
      <c r="L152" s="32">
        <f>Denmark!BA153</f>
        <v>0</v>
      </c>
      <c r="M152" s="32">
        <f>Norway!BA153</f>
        <v>1</v>
      </c>
      <c r="N152" s="32">
        <f>Finland!BA153</f>
        <v>0</v>
      </c>
      <c r="O152" s="32">
        <f>Sweden!BA153</f>
        <v>4</v>
      </c>
      <c r="P152" s="32">
        <f t="shared" si="86"/>
        <v>5</v>
      </c>
      <c r="Q152" s="32">
        <f t="shared" si="87"/>
        <v>2</v>
      </c>
      <c r="S152" s="32" t="str">
        <f t="shared" si="88"/>
        <v>Arctic tern</v>
      </c>
      <c r="T152" s="32">
        <f t="shared" si="89"/>
        <v>5</v>
      </c>
      <c r="U152" s="32">
        <f t="shared" si="90"/>
        <v>2</v>
      </c>
      <c r="V152" s="32" t="str">
        <f t="shared" si="91"/>
        <v>Norway Sweden</v>
      </c>
      <c r="X152" s="32" t="str">
        <f t="shared" si="92"/>
        <v>Arctic tern</v>
      </c>
      <c r="Y152" s="32" t="str">
        <f t="shared" si="93"/>
        <v/>
      </c>
      <c r="Z152" s="32" t="str">
        <f>IF(AND(P152&gt;0,P152&lt;3),TRIM(IF(L152&gt;0,"Denmark: "&amp;IFERROR(LOOKUP(2,1/(Denmark!$C153:$AZ153&lt;&gt;""),Denmark!$C$4:$AZ$4),"")&amp;" ","")&amp;IF(M152&gt;0,"Norway: "&amp;IFERROR(LOOKUP(2,1/(Norway!$C153:$AZ153&lt;&gt;""),Norway!$C$4:$AZ$4),"")&amp;" ","")&amp;IF(N152&gt;0,"Finland: "&amp;IFERROR(LOOKUP(2,1/(Finland!$C153:$AZ153&lt;&gt;""),Finland!$C$4:$AZ$4),"")&amp;" ","")&amp;IF(O152&gt;0,"Sweden: "&amp;IFERROR(LOOKUP(2,1/(Sweden!$C153:$AZ153&lt;&gt;""),Sweden!$C$4:$AZ$4),"")&amp;" ","")),"")</f>
        <v/>
      </c>
      <c r="AA152" s="32">
        <f t="shared" si="94"/>
        <v>5</v>
      </c>
      <c r="AC152" s="32"/>
      <c r="AD152" s="32"/>
      <c r="AE152" s="32"/>
      <c r="AF152" s="32"/>
      <c r="AG152" s="32"/>
      <c r="AH152" s="32"/>
      <c r="AI152" s="32" t="str">
        <f t="shared" si="95"/>
        <v>Norway</v>
      </c>
      <c r="AJ152" s="32" t="str">
        <f t="shared" si="96"/>
        <v/>
      </c>
      <c r="AK152" s="32" t="str">
        <f t="shared" si="97"/>
        <v/>
      </c>
      <c r="AL152" s="32" t="str">
        <f t="shared" si="98"/>
        <v/>
      </c>
      <c r="AM152" s="32">
        <f t="shared" si="99"/>
        <v>-1</v>
      </c>
      <c r="AN152" s="32">
        <f t="shared" si="100"/>
        <v>-1</v>
      </c>
      <c r="AO152" s="32" t="str">
        <f t="shared" si="101"/>
        <v>Arctic tern</v>
      </c>
      <c r="AP152" s="32">
        <f t="shared" si="102"/>
        <v>5</v>
      </c>
      <c r="AQ152" s="32">
        <f t="shared" si="103"/>
        <v>2</v>
      </c>
      <c r="AR152" s="32" t="str">
        <f t="shared" si="104"/>
        <v>Norway Sweden</v>
      </c>
      <c r="AS152" s="32">
        <f t="shared" si="105"/>
        <v>5.0015900000000002</v>
      </c>
      <c r="AT152" s="32"/>
      <c r="AU152" s="32" t="str">
        <f t="shared" si="106"/>
        <v>Arctic tern</v>
      </c>
      <c r="AV152" s="32" t="str">
        <f t="shared" si="107"/>
        <v/>
      </c>
      <c r="AW152" s="32" t="str">
        <f t="shared" si="108"/>
        <v/>
      </c>
      <c r="AX152" s="32">
        <f t="shared" si="109"/>
        <v>5</v>
      </c>
      <c r="AY152" s="32">
        <f t="shared" si="110"/>
        <v>-1</v>
      </c>
      <c r="AZ152" s="32"/>
      <c r="BA152" s="32" t="str">
        <f t="shared" si="111"/>
        <v>Arctic tern</v>
      </c>
      <c r="BB152" s="32">
        <f t="shared" si="112"/>
        <v>5</v>
      </c>
      <c r="BC152" s="32">
        <f t="shared" si="113"/>
        <v>2</v>
      </c>
      <c r="BD152" s="32" t="str">
        <f t="shared" si="114"/>
        <v>Norway Sweden</v>
      </c>
      <c r="BE152" s="32">
        <f t="shared" si="115"/>
        <v>-1</v>
      </c>
      <c r="BG152" s="32" t="str">
        <f t="shared" si="116"/>
        <v>Arctic tern</v>
      </c>
      <c r="BH152" s="32" t="str">
        <f t="shared" si="117"/>
        <v/>
      </c>
      <c r="BI152" s="32" t="str">
        <f>IF(Q152=1,TRIM(IF(L152&gt;0,"Denmark: "&amp;IFERROR(LOOKUP(2,1/(Denmark!$C153:$AZ153&lt;&gt;""),Denmark!$C$4:$AZ$4),"")&amp;" ","")&amp;IF(M152&gt;0,"Norway: "&amp;IFERROR(LOOKUP(2,1/(Norway!$C153:$AZ153&lt;&gt;""),Norway!$C$4:$AZ$4),"")&amp;" ","")&amp;IF(N152&gt;0,"Finland: "&amp;IFERROR(LOOKUP(2,1/(Finland!$C153:$AZ153&lt;&gt;""),Finland!$C$4:$AZ$4),"")&amp;" ","")&amp;IF(O152&gt;0,"Sweden: "&amp;IFERROR(LOOKUP(2,1/(Sweden!$C153:$AZ153&lt;&gt;""),Sweden!$C$4:$AZ$4),"")&amp;" ","")),"")</f>
        <v/>
      </c>
      <c r="BJ152" s="32">
        <f t="shared" si="118"/>
        <v>5</v>
      </c>
      <c r="BK152" s="32">
        <f t="shared" si="119"/>
        <v>-1</v>
      </c>
    </row>
    <row r="153" spans="6:63" ht="13.5" customHeight="1">
      <c r="F153" t="str">
        <f t="shared" si="120"/>
        <v>Norway</v>
      </c>
      <c r="G153" t="str">
        <f>IF(Norway!AP$4="","",Norway!AP$4)</f>
        <v/>
      </c>
      <c r="H153" t="str">
        <f>IF(G153="","",COUNTIF(Norway!AP$5:AP$311,"&lt;&gt;"))</f>
        <v/>
      </c>
      <c r="I153" t="str">
        <f>IF(G153="","",SUMPRODUCT(--(Norway!AP$5:AP$311&lt;&gt;""),--($P$4:$P$310&gt;0),--($P$4:$P$310&lt;3)))</f>
        <v/>
      </c>
      <c r="K153" s="32" t="str">
        <f>Denmark!A154</f>
        <v>Little tern</v>
      </c>
      <c r="L153" s="32">
        <f>Denmark!BA154</f>
        <v>0</v>
      </c>
      <c r="M153" s="32">
        <f>Norway!BA154</f>
        <v>0</v>
      </c>
      <c r="N153" s="32">
        <f>Finland!BA154</f>
        <v>0</v>
      </c>
      <c r="O153" s="32">
        <f>Sweden!BA154</f>
        <v>0</v>
      </c>
      <c r="P153" s="32">
        <f t="shared" si="86"/>
        <v>0</v>
      </c>
      <c r="Q153" s="32">
        <f t="shared" si="87"/>
        <v>0</v>
      </c>
      <c r="S153" s="32" t="str">
        <f t="shared" si="88"/>
        <v>Little tern</v>
      </c>
      <c r="T153" s="32">
        <f t="shared" si="89"/>
        <v>0</v>
      </c>
      <c r="U153" s="32">
        <f t="shared" si="90"/>
        <v>0</v>
      </c>
      <c r="V153" s="32" t="str">
        <f t="shared" si="91"/>
        <v/>
      </c>
      <c r="X153" s="32" t="str">
        <f t="shared" si="92"/>
        <v>Little tern</v>
      </c>
      <c r="Y153" s="32" t="str">
        <f t="shared" si="93"/>
        <v/>
      </c>
      <c r="Z153" s="32" t="str">
        <f>IF(AND(P153&gt;0,P153&lt;3),TRIM(IF(L153&gt;0,"Denmark: "&amp;IFERROR(LOOKUP(2,1/(Denmark!$C154:$AZ154&lt;&gt;""),Denmark!$C$4:$AZ$4),"")&amp;" ","")&amp;IF(M153&gt;0,"Norway: "&amp;IFERROR(LOOKUP(2,1/(Norway!$C154:$AZ154&lt;&gt;""),Norway!$C$4:$AZ$4),"")&amp;" ","")&amp;IF(N153&gt;0,"Finland: "&amp;IFERROR(LOOKUP(2,1/(Finland!$C154:$AZ154&lt;&gt;""),Finland!$C$4:$AZ$4),"")&amp;" ","")&amp;IF(O153&gt;0,"Sweden: "&amp;IFERROR(LOOKUP(2,1/(Sweden!$C154:$AZ154&lt;&gt;""),Sweden!$C$4:$AZ$4),"")&amp;" ","")),"")</f>
        <v/>
      </c>
      <c r="AA153" s="32">
        <f t="shared" si="94"/>
        <v>0</v>
      </c>
      <c r="AC153" s="32"/>
      <c r="AD153" s="32"/>
      <c r="AE153" s="32"/>
      <c r="AF153" s="32"/>
      <c r="AG153" s="32"/>
      <c r="AH153" s="32"/>
      <c r="AI153" s="32" t="str">
        <f t="shared" si="95"/>
        <v>Norway</v>
      </c>
      <c r="AJ153" s="32" t="str">
        <f t="shared" si="96"/>
        <v/>
      </c>
      <c r="AK153" s="32" t="str">
        <f t="shared" si="97"/>
        <v/>
      </c>
      <c r="AL153" s="32" t="str">
        <f t="shared" si="98"/>
        <v/>
      </c>
      <c r="AM153" s="32">
        <f t="shared" si="99"/>
        <v>-1</v>
      </c>
      <c r="AN153" s="32">
        <f t="shared" si="100"/>
        <v>-1</v>
      </c>
      <c r="AO153" s="32" t="str">
        <f t="shared" si="101"/>
        <v>Little tern</v>
      </c>
      <c r="AP153" s="32">
        <f t="shared" si="102"/>
        <v>0</v>
      </c>
      <c r="AQ153" s="32">
        <f t="shared" si="103"/>
        <v>0</v>
      </c>
      <c r="AR153" s="32" t="str">
        <f t="shared" si="104"/>
        <v/>
      </c>
      <c r="AS153" s="32">
        <f t="shared" si="105"/>
        <v>1.58E-3</v>
      </c>
      <c r="AT153" s="32"/>
      <c r="AU153" s="32" t="str">
        <f t="shared" si="106"/>
        <v>Little tern</v>
      </c>
      <c r="AV153" s="32" t="str">
        <f t="shared" si="107"/>
        <v/>
      </c>
      <c r="AW153" s="32" t="str">
        <f t="shared" si="108"/>
        <v/>
      </c>
      <c r="AX153" s="32">
        <f t="shared" si="109"/>
        <v>0</v>
      </c>
      <c r="AY153" s="32">
        <f t="shared" si="110"/>
        <v>-1</v>
      </c>
      <c r="AZ153" s="32"/>
      <c r="BA153" s="32" t="str">
        <f t="shared" si="111"/>
        <v>Little tern</v>
      </c>
      <c r="BB153" s="32">
        <f t="shared" si="112"/>
        <v>0</v>
      </c>
      <c r="BC153" s="32">
        <f t="shared" si="113"/>
        <v>0</v>
      </c>
      <c r="BD153" s="32" t="str">
        <f t="shared" si="114"/>
        <v/>
      </c>
      <c r="BE153" s="32">
        <f t="shared" si="115"/>
        <v>-1</v>
      </c>
      <c r="BG153" s="32" t="str">
        <f t="shared" si="116"/>
        <v>Little tern</v>
      </c>
      <c r="BH153" s="32" t="str">
        <f t="shared" si="117"/>
        <v/>
      </c>
      <c r="BI153" s="32" t="str">
        <f>IF(Q153=1,TRIM(IF(L153&gt;0,"Denmark: "&amp;IFERROR(LOOKUP(2,1/(Denmark!$C154:$AZ154&lt;&gt;""),Denmark!$C$4:$AZ$4),"")&amp;" ","")&amp;IF(M153&gt;0,"Norway: "&amp;IFERROR(LOOKUP(2,1/(Norway!$C154:$AZ154&lt;&gt;""),Norway!$C$4:$AZ$4),"")&amp;" ","")&amp;IF(N153&gt;0,"Finland: "&amp;IFERROR(LOOKUP(2,1/(Finland!$C154:$AZ154&lt;&gt;""),Finland!$C$4:$AZ$4),"")&amp;" ","")&amp;IF(O153&gt;0,"Sweden: "&amp;IFERROR(LOOKUP(2,1/(Sweden!$C154:$AZ154&lt;&gt;""),Sweden!$C$4:$AZ$4),"")&amp;" ","")),"")</f>
        <v/>
      </c>
      <c r="BJ153" s="32">
        <f t="shared" si="118"/>
        <v>0</v>
      </c>
      <c r="BK153" s="32">
        <f t="shared" si="119"/>
        <v>-1</v>
      </c>
    </row>
    <row r="154" spans="6:63" ht="13.5" customHeight="1">
      <c r="F154" t="str">
        <f t="shared" si="120"/>
        <v>Norway</v>
      </c>
      <c r="G154" t="str">
        <f>IF(Norway!AQ$4="","",Norway!AQ$4)</f>
        <v/>
      </c>
      <c r="H154" t="str">
        <f>IF(G154="","",COUNTIF(Norway!AQ$5:AQ$311,"&lt;&gt;"))</f>
        <v/>
      </c>
      <c r="I154" t="str">
        <f>IF(G154="","",SUMPRODUCT(--(Norway!AQ$5:AQ$311&lt;&gt;""),--($P$4:$P$310&gt;0),--($P$4:$P$310&lt;3)))</f>
        <v/>
      </c>
      <c r="K154" s="32" t="str">
        <f>Denmark!A155</f>
        <v>Black tern</v>
      </c>
      <c r="L154" s="32">
        <f>Denmark!BA155</f>
        <v>0</v>
      </c>
      <c r="M154" s="32">
        <f>Norway!BA155</f>
        <v>0</v>
      </c>
      <c r="N154" s="32">
        <f>Finland!BA155</f>
        <v>0</v>
      </c>
      <c r="O154" s="32">
        <f>Sweden!BA155</f>
        <v>0</v>
      </c>
      <c r="P154" s="32">
        <f t="shared" si="86"/>
        <v>0</v>
      </c>
      <c r="Q154" s="32">
        <f t="shared" si="87"/>
        <v>0</v>
      </c>
      <c r="S154" s="32" t="str">
        <f t="shared" si="88"/>
        <v>Black tern</v>
      </c>
      <c r="T154" s="32">
        <f t="shared" si="89"/>
        <v>0</v>
      </c>
      <c r="U154" s="32">
        <f t="shared" si="90"/>
        <v>0</v>
      </c>
      <c r="V154" s="32" t="str">
        <f t="shared" si="91"/>
        <v/>
      </c>
      <c r="X154" s="32" t="str">
        <f t="shared" si="92"/>
        <v>Black tern</v>
      </c>
      <c r="Y154" s="32" t="str">
        <f t="shared" si="93"/>
        <v/>
      </c>
      <c r="Z154" s="32" t="str">
        <f>IF(AND(P154&gt;0,P154&lt;3),TRIM(IF(L154&gt;0,"Denmark: "&amp;IFERROR(LOOKUP(2,1/(Denmark!$C155:$AZ155&lt;&gt;""),Denmark!$C$4:$AZ$4),"")&amp;" ","")&amp;IF(M154&gt;0,"Norway: "&amp;IFERROR(LOOKUP(2,1/(Norway!$C155:$AZ155&lt;&gt;""),Norway!$C$4:$AZ$4),"")&amp;" ","")&amp;IF(N154&gt;0,"Finland: "&amp;IFERROR(LOOKUP(2,1/(Finland!$C155:$AZ155&lt;&gt;""),Finland!$C$4:$AZ$4),"")&amp;" ","")&amp;IF(O154&gt;0,"Sweden: "&amp;IFERROR(LOOKUP(2,1/(Sweden!$C155:$AZ155&lt;&gt;""),Sweden!$C$4:$AZ$4),"")&amp;" ","")),"")</f>
        <v/>
      </c>
      <c r="AA154" s="32">
        <f t="shared" si="94"/>
        <v>0</v>
      </c>
      <c r="AC154" s="32"/>
      <c r="AD154" s="32"/>
      <c r="AE154" s="32"/>
      <c r="AF154" s="32"/>
      <c r="AG154" s="32"/>
      <c r="AH154" s="32"/>
      <c r="AI154" s="32" t="str">
        <f t="shared" si="95"/>
        <v>Norway</v>
      </c>
      <c r="AJ154" s="32" t="str">
        <f t="shared" si="96"/>
        <v/>
      </c>
      <c r="AK154" s="32" t="str">
        <f t="shared" si="97"/>
        <v/>
      </c>
      <c r="AL154" s="32" t="str">
        <f t="shared" si="98"/>
        <v/>
      </c>
      <c r="AM154" s="32">
        <f t="shared" si="99"/>
        <v>-1</v>
      </c>
      <c r="AN154" s="32">
        <f t="shared" si="100"/>
        <v>-1</v>
      </c>
      <c r="AO154" s="32" t="str">
        <f t="shared" si="101"/>
        <v>Black tern</v>
      </c>
      <c r="AP154" s="32">
        <f t="shared" si="102"/>
        <v>0</v>
      </c>
      <c r="AQ154" s="32">
        <f t="shared" si="103"/>
        <v>0</v>
      </c>
      <c r="AR154" s="32" t="str">
        <f t="shared" si="104"/>
        <v/>
      </c>
      <c r="AS154" s="32">
        <f t="shared" si="105"/>
        <v>1.57E-3</v>
      </c>
      <c r="AT154" s="32"/>
      <c r="AU154" s="32" t="str">
        <f t="shared" si="106"/>
        <v>Black tern</v>
      </c>
      <c r="AV154" s="32" t="str">
        <f t="shared" si="107"/>
        <v/>
      </c>
      <c r="AW154" s="32" t="str">
        <f t="shared" si="108"/>
        <v/>
      </c>
      <c r="AX154" s="32">
        <f t="shared" si="109"/>
        <v>0</v>
      </c>
      <c r="AY154" s="32">
        <f t="shared" si="110"/>
        <v>-1</v>
      </c>
      <c r="AZ154" s="32"/>
      <c r="BA154" s="32" t="str">
        <f t="shared" si="111"/>
        <v>Black tern</v>
      </c>
      <c r="BB154" s="32">
        <f t="shared" si="112"/>
        <v>0</v>
      </c>
      <c r="BC154" s="32">
        <f t="shared" si="113"/>
        <v>0</v>
      </c>
      <c r="BD154" s="32" t="str">
        <f t="shared" si="114"/>
        <v/>
      </c>
      <c r="BE154" s="32">
        <f t="shared" si="115"/>
        <v>-1</v>
      </c>
      <c r="BG154" s="32" t="str">
        <f t="shared" si="116"/>
        <v>Black tern</v>
      </c>
      <c r="BH154" s="32" t="str">
        <f t="shared" si="117"/>
        <v/>
      </c>
      <c r="BI154" s="32" t="str">
        <f>IF(Q154=1,TRIM(IF(L154&gt;0,"Denmark: "&amp;IFERROR(LOOKUP(2,1/(Denmark!$C155:$AZ155&lt;&gt;""),Denmark!$C$4:$AZ$4),"")&amp;" ","")&amp;IF(M154&gt;0,"Norway: "&amp;IFERROR(LOOKUP(2,1/(Norway!$C155:$AZ155&lt;&gt;""),Norway!$C$4:$AZ$4),"")&amp;" ","")&amp;IF(N154&gt;0,"Finland: "&amp;IFERROR(LOOKUP(2,1/(Finland!$C155:$AZ155&lt;&gt;""),Finland!$C$4:$AZ$4),"")&amp;" ","")&amp;IF(O154&gt;0,"Sweden: "&amp;IFERROR(LOOKUP(2,1/(Sweden!$C155:$AZ155&lt;&gt;""),Sweden!$C$4:$AZ$4),"")&amp;" ","")),"")</f>
        <v/>
      </c>
      <c r="BJ154" s="32">
        <f t="shared" si="118"/>
        <v>0</v>
      </c>
      <c r="BK154" s="32">
        <f t="shared" si="119"/>
        <v>-1</v>
      </c>
    </row>
    <row r="155" spans="6:63" ht="13.5" customHeight="1">
      <c r="F155" t="str">
        <f t="shared" si="120"/>
        <v>Norway</v>
      </c>
      <c r="G155" t="str">
        <f>IF(Norway!AR$4="","",Norway!AR$4)</f>
        <v/>
      </c>
      <c r="H155" t="str">
        <f>IF(G155="","",COUNTIF(Norway!AR$5:AR$311,"&lt;&gt;"))</f>
        <v/>
      </c>
      <c r="I155" t="str">
        <f>IF(G155="","",SUMPRODUCT(--(Norway!AR$5:AR$311&lt;&gt;""),--($P$4:$P$310&gt;0),--($P$4:$P$310&lt;3)))</f>
        <v/>
      </c>
      <c r="K155" s="32" t="str">
        <f>Denmark!A156</f>
        <v>White-winged tern</v>
      </c>
      <c r="L155" s="32">
        <f>Denmark!BA156</f>
        <v>0</v>
      </c>
      <c r="M155" s="32">
        <f>Norway!BA156</f>
        <v>0</v>
      </c>
      <c r="N155" s="32">
        <f>Finland!BA156</f>
        <v>0</v>
      </c>
      <c r="O155" s="32">
        <f>Sweden!BA156</f>
        <v>0</v>
      </c>
      <c r="P155" s="32">
        <f t="shared" si="86"/>
        <v>0</v>
      </c>
      <c r="Q155" s="32">
        <f t="shared" si="87"/>
        <v>0</v>
      </c>
      <c r="S155" s="32" t="str">
        <f t="shared" si="88"/>
        <v>White-winged tern</v>
      </c>
      <c r="T155" s="32">
        <f t="shared" si="89"/>
        <v>0</v>
      </c>
      <c r="U155" s="32">
        <f t="shared" si="90"/>
        <v>0</v>
      </c>
      <c r="V155" s="32" t="str">
        <f t="shared" si="91"/>
        <v/>
      </c>
      <c r="X155" s="32" t="str">
        <f t="shared" si="92"/>
        <v>White-winged tern</v>
      </c>
      <c r="Y155" s="32" t="str">
        <f t="shared" si="93"/>
        <v/>
      </c>
      <c r="Z155" s="32" t="str">
        <f>IF(AND(P155&gt;0,P155&lt;3),TRIM(IF(L155&gt;0,"Denmark: "&amp;IFERROR(LOOKUP(2,1/(Denmark!$C156:$AZ156&lt;&gt;""),Denmark!$C$4:$AZ$4),"")&amp;" ","")&amp;IF(M155&gt;0,"Norway: "&amp;IFERROR(LOOKUP(2,1/(Norway!$C156:$AZ156&lt;&gt;""),Norway!$C$4:$AZ$4),"")&amp;" ","")&amp;IF(N155&gt;0,"Finland: "&amp;IFERROR(LOOKUP(2,1/(Finland!$C156:$AZ156&lt;&gt;""),Finland!$C$4:$AZ$4),"")&amp;" ","")&amp;IF(O155&gt;0,"Sweden: "&amp;IFERROR(LOOKUP(2,1/(Sweden!$C156:$AZ156&lt;&gt;""),Sweden!$C$4:$AZ$4),"")&amp;" ","")),"")</f>
        <v/>
      </c>
      <c r="AA155" s="32">
        <f t="shared" si="94"/>
        <v>0</v>
      </c>
      <c r="AC155" s="32"/>
      <c r="AD155" s="32"/>
      <c r="AE155" s="32"/>
      <c r="AF155" s="32"/>
      <c r="AG155" s="32"/>
      <c r="AH155" s="32"/>
      <c r="AI155" s="32" t="str">
        <f t="shared" si="95"/>
        <v>Norway</v>
      </c>
      <c r="AJ155" s="32" t="str">
        <f t="shared" si="96"/>
        <v/>
      </c>
      <c r="AK155" s="32" t="str">
        <f t="shared" si="97"/>
        <v/>
      </c>
      <c r="AL155" s="32" t="str">
        <f t="shared" si="98"/>
        <v/>
      </c>
      <c r="AM155" s="32">
        <f t="shared" si="99"/>
        <v>-1</v>
      </c>
      <c r="AN155" s="32">
        <f t="shared" si="100"/>
        <v>-1</v>
      </c>
      <c r="AO155" s="32" t="str">
        <f t="shared" si="101"/>
        <v>White-winged tern</v>
      </c>
      <c r="AP155" s="32">
        <f t="shared" si="102"/>
        <v>0</v>
      </c>
      <c r="AQ155" s="32">
        <f t="shared" si="103"/>
        <v>0</v>
      </c>
      <c r="AR155" s="32" t="str">
        <f t="shared" si="104"/>
        <v/>
      </c>
      <c r="AS155" s="32">
        <f t="shared" si="105"/>
        <v>1.56E-3</v>
      </c>
      <c r="AT155" s="32"/>
      <c r="AU155" s="32" t="str">
        <f t="shared" si="106"/>
        <v>White-winged tern</v>
      </c>
      <c r="AV155" s="32" t="str">
        <f t="shared" si="107"/>
        <v/>
      </c>
      <c r="AW155" s="32" t="str">
        <f t="shared" si="108"/>
        <v/>
      </c>
      <c r="AX155" s="32">
        <f t="shared" si="109"/>
        <v>0</v>
      </c>
      <c r="AY155" s="32">
        <f t="shared" si="110"/>
        <v>-1</v>
      </c>
      <c r="AZ155" s="32"/>
      <c r="BA155" s="32" t="str">
        <f t="shared" si="111"/>
        <v>White-winged tern</v>
      </c>
      <c r="BB155" s="32">
        <f t="shared" si="112"/>
        <v>0</v>
      </c>
      <c r="BC155" s="32">
        <f t="shared" si="113"/>
        <v>0</v>
      </c>
      <c r="BD155" s="32" t="str">
        <f t="shared" si="114"/>
        <v/>
      </c>
      <c r="BE155" s="32">
        <f t="shared" si="115"/>
        <v>-1</v>
      </c>
      <c r="BG155" s="32" t="str">
        <f t="shared" si="116"/>
        <v>White-winged tern</v>
      </c>
      <c r="BH155" s="32" t="str">
        <f t="shared" si="117"/>
        <v/>
      </c>
      <c r="BI155" s="32" t="str">
        <f>IF(Q155=1,TRIM(IF(L155&gt;0,"Denmark: "&amp;IFERROR(LOOKUP(2,1/(Denmark!$C156:$AZ156&lt;&gt;""),Denmark!$C$4:$AZ$4),"")&amp;" ","")&amp;IF(M155&gt;0,"Norway: "&amp;IFERROR(LOOKUP(2,1/(Norway!$C156:$AZ156&lt;&gt;""),Norway!$C$4:$AZ$4),"")&amp;" ","")&amp;IF(N155&gt;0,"Finland: "&amp;IFERROR(LOOKUP(2,1/(Finland!$C156:$AZ156&lt;&gt;""),Finland!$C$4:$AZ$4),"")&amp;" ","")&amp;IF(O155&gt;0,"Sweden: "&amp;IFERROR(LOOKUP(2,1/(Sweden!$C156:$AZ156&lt;&gt;""),Sweden!$C$4:$AZ$4),"")&amp;" ","")),"")</f>
        <v/>
      </c>
      <c r="BJ155" s="32">
        <f t="shared" si="118"/>
        <v>0</v>
      </c>
      <c r="BK155" s="32">
        <f t="shared" si="119"/>
        <v>-1</v>
      </c>
    </row>
    <row r="156" spans="6:63" ht="13.5" customHeight="1">
      <c r="F156" t="str">
        <f t="shared" si="120"/>
        <v>Norway</v>
      </c>
      <c r="G156" t="str">
        <f>IF(Norway!AS$4="","",Norway!AS$4)</f>
        <v/>
      </c>
      <c r="H156" t="str">
        <f>IF(G156="","",COUNTIF(Norway!AS$5:AS$311,"&lt;&gt;"))</f>
        <v/>
      </c>
      <c r="I156" t="str">
        <f>IF(G156="","",SUMPRODUCT(--(Norway!AS$5:AS$311&lt;&gt;""),--($P$4:$P$310&gt;0),--($P$4:$P$310&lt;3)))</f>
        <v/>
      </c>
      <c r="K156" s="32" t="str">
        <f>Denmark!A157</f>
        <v>Common murre</v>
      </c>
      <c r="L156" s="32">
        <f>Denmark!BA157</f>
        <v>0</v>
      </c>
      <c r="M156" s="32">
        <f>Norway!BA157</f>
        <v>0</v>
      </c>
      <c r="N156" s="32">
        <f>Finland!BA157</f>
        <v>0</v>
      </c>
      <c r="O156" s="32">
        <f>Sweden!BA157</f>
        <v>10</v>
      </c>
      <c r="P156" s="32">
        <f t="shared" si="86"/>
        <v>10</v>
      </c>
      <c r="Q156" s="32">
        <f t="shared" si="87"/>
        <v>1</v>
      </c>
      <c r="S156" s="32" t="str">
        <f t="shared" si="88"/>
        <v>Common murre</v>
      </c>
      <c r="T156" s="32">
        <f t="shared" si="89"/>
        <v>10</v>
      </c>
      <c r="U156" s="32">
        <f t="shared" si="90"/>
        <v>1</v>
      </c>
      <c r="V156" s="32" t="str">
        <f t="shared" si="91"/>
        <v>Sweden</v>
      </c>
      <c r="X156" s="32" t="str">
        <f t="shared" si="92"/>
        <v>Common murre</v>
      </c>
      <c r="Y156" s="32" t="str">
        <f t="shared" si="93"/>
        <v/>
      </c>
      <c r="Z156" s="32" t="str">
        <f>IF(AND(P156&gt;0,P156&lt;3),TRIM(IF(L156&gt;0,"Denmark: "&amp;IFERROR(LOOKUP(2,1/(Denmark!$C157:$AZ157&lt;&gt;""),Denmark!$C$4:$AZ$4),"")&amp;" ","")&amp;IF(M156&gt;0,"Norway: "&amp;IFERROR(LOOKUP(2,1/(Norway!$C157:$AZ157&lt;&gt;""),Norway!$C$4:$AZ$4),"")&amp;" ","")&amp;IF(N156&gt;0,"Finland: "&amp;IFERROR(LOOKUP(2,1/(Finland!$C157:$AZ157&lt;&gt;""),Finland!$C$4:$AZ$4),"")&amp;" ","")&amp;IF(O156&gt;0,"Sweden: "&amp;IFERROR(LOOKUP(2,1/(Sweden!$C157:$AZ157&lt;&gt;""),Sweden!$C$4:$AZ$4),"")&amp;" ","")),"")</f>
        <v/>
      </c>
      <c r="AA156" s="32">
        <f t="shared" si="94"/>
        <v>10</v>
      </c>
      <c r="AC156" s="32"/>
      <c r="AD156" s="32"/>
      <c r="AE156" s="32"/>
      <c r="AF156" s="32"/>
      <c r="AG156" s="32"/>
      <c r="AH156" s="32"/>
      <c r="AI156" s="32" t="str">
        <f t="shared" si="95"/>
        <v>Norway</v>
      </c>
      <c r="AJ156" s="32" t="str">
        <f t="shared" si="96"/>
        <v/>
      </c>
      <c r="AK156" s="32" t="str">
        <f t="shared" si="97"/>
        <v/>
      </c>
      <c r="AL156" s="32" t="str">
        <f t="shared" si="98"/>
        <v/>
      </c>
      <c r="AM156" s="32">
        <f t="shared" si="99"/>
        <v>-1</v>
      </c>
      <c r="AN156" s="32">
        <f t="shared" si="100"/>
        <v>-1</v>
      </c>
      <c r="AO156" s="32" t="str">
        <f t="shared" si="101"/>
        <v>Common murre</v>
      </c>
      <c r="AP156" s="32">
        <f t="shared" si="102"/>
        <v>10</v>
      </c>
      <c r="AQ156" s="32">
        <f t="shared" si="103"/>
        <v>1</v>
      </c>
      <c r="AR156" s="32" t="str">
        <f t="shared" si="104"/>
        <v>Sweden</v>
      </c>
      <c r="AS156" s="32">
        <f t="shared" si="105"/>
        <v>10.00155</v>
      </c>
      <c r="AT156" s="32"/>
      <c r="AU156" s="32" t="str">
        <f t="shared" si="106"/>
        <v>Common murre</v>
      </c>
      <c r="AV156" s="32" t="str">
        <f t="shared" si="107"/>
        <v/>
      </c>
      <c r="AW156" s="32" t="str">
        <f t="shared" si="108"/>
        <v/>
      </c>
      <c r="AX156" s="32">
        <f t="shared" si="109"/>
        <v>10</v>
      </c>
      <c r="AY156" s="32">
        <f t="shared" si="110"/>
        <v>-1</v>
      </c>
      <c r="AZ156" s="32"/>
      <c r="BA156" s="32" t="str">
        <f t="shared" si="111"/>
        <v>Common murre</v>
      </c>
      <c r="BB156" s="32">
        <f t="shared" si="112"/>
        <v>10</v>
      </c>
      <c r="BC156" s="32">
        <f t="shared" si="113"/>
        <v>1</v>
      </c>
      <c r="BD156" s="32" t="str">
        <f t="shared" si="114"/>
        <v>Sweden</v>
      </c>
      <c r="BE156" s="32">
        <f t="shared" si="115"/>
        <v>-1</v>
      </c>
      <c r="BG156" s="32" t="str">
        <f t="shared" si="116"/>
        <v>Common murre</v>
      </c>
      <c r="BH156" s="32" t="str">
        <f t="shared" si="117"/>
        <v>Sweden</v>
      </c>
      <c r="BI156" s="32" t="str">
        <f>IF(Q156=1,TRIM(IF(L156&gt;0,"Denmark: "&amp;IFERROR(LOOKUP(2,1/(Denmark!$C157:$AZ157&lt;&gt;""),Denmark!$C$4:$AZ$4),"")&amp;" ","")&amp;IF(M156&gt;0,"Norway: "&amp;IFERROR(LOOKUP(2,1/(Norway!$C157:$AZ157&lt;&gt;""),Norway!$C$4:$AZ$4),"")&amp;" ","")&amp;IF(N156&gt;0,"Finland: "&amp;IFERROR(LOOKUP(2,1/(Finland!$C157:$AZ157&lt;&gt;""),Finland!$C$4:$AZ$4),"")&amp;" ","")&amp;IF(O156&gt;0,"Sweden: "&amp;IFERROR(LOOKUP(2,1/(Sweden!$C157:$AZ157&lt;&gt;""),Sweden!$C$4:$AZ$4),"")&amp;" ","")),"")</f>
        <v>Sweden: Sigge Alfredsson</v>
      </c>
      <c r="BJ156" s="32">
        <f t="shared" si="118"/>
        <v>10</v>
      </c>
      <c r="BK156" s="32">
        <f t="shared" si="119"/>
        <v>10.00155</v>
      </c>
    </row>
    <row r="157" spans="6:63" ht="13.5" customHeight="1">
      <c r="F157" t="str">
        <f t="shared" si="120"/>
        <v>Norway</v>
      </c>
      <c r="G157" t="str">
        <f>IF(Norway!AT$4="","",Norway!AT$4)</f>
        <v/>
      </c>
      <c r="H157" t="str">
        <f>IF(G157="","",COUNTIF(Norway!AT$5:AT$311,"&lt;&gt;"))</f>
        <v/>
      </c>
      <c r="I157" t="str">
        <f>IF(G157="","",SUMPRODUCT(--(Norway!AT$5:AT$311&lt;&gt;""),--($P$4:$P$310&gt;0),--($P$4:$P$310&lt;3)))</f>
        <v/>
      </c>
      <c r="K157" s="32" t="str">
        <f>Denmark!A158</f>
        <v>Razorbill</v>
      </c>
      <c r="L157" s="32">
        <f>Denmark!BA158</f>
        <v>0</v>
      </c>
      <c r="M157" s="32">
        <f>Norway!BA158</f>
        <v>0</v>
      </c>
      <c r="N157" s="32">
        <f>Finland!BA158</f>
        <v>1</v>
      </c>
      <c r="O157" s="32">
        <f>Sweden!BA158</f>
        <v>4</v>
      </c>
      <c r="P157" s="32">
        <f t="shared" si="86"/>
        <v>5</v>
      </c>
      <c r="Q157" s="32">
        <f t="shared" si="87"/>
        <v>2</v>
      </c>
      <c r="S157" s="32" t="str">
        <f t="shared" si="88"/>
        <v>Razorbill</v>
      </c>
      <c r="T157" s="32">
        <f t="shared" si="89"/>
        <v>5</v>
      </c>
      <c r="U157" s="32">
        <f t="shared" si="90"/>
        <v>2</v>
      </c>
      <c r="V157" s="32" t="str">
        <f t="shared" si="91"/>
        <v>Finland Sweden</v>
      </c>
      <c r="X157" s="32" t="str">
        <f t="shared" si="92"/>
        <v>Razorbill</v>
      </c>
      <c r="Y157" s="32" t="str">
        <f t="shared" si="93"/>
        <v/>
      </c>
      <c r="Z157" s="32" t="str">
        <f>IF(AND(P157&gt;0,P157&lt;3),TRIM(IF(L157&gt;0,"Denmark: "&amp;IFERROR(LOOKUP(2,1/(Denmark!$C158:$AZ158&lt;&gt;""),Denmark!$C$4:$AZ$4),"")&amp;" ","")&amp;IF(M157&gt;0,"Norway: "&amp;IFERROR(LOOKUP(2,1/(Norway!$C158:$AZ158&lt;&gt;""),Norway!$C$4:$AZ$4),"")&amp;" ","")&amp;IF(N157&gt;0,"Finland: "&amp;IFERROR(LOOKUP(2,1/(Finland!$C158:$AZ158&lt;&gt;""),Finland!$C$4:$AZ$4),"")&amp;" ","")&amp;IF(O157&gt;0,"Sweden: "&amp;IFERROR(LOOKUP(2,1/(Sweden!$C158:$AZ158&lt;&gt;""),Sweden!$C$4:$AZ$4),"")&amp;" ","")),"")</f>
        <v/>
      </c>
      <c r="AA157" s="32">
        <f t="shared" si="94"/>
        <v>5</v>
      </c>
      <c r="AC157" s="32"/>
      <c r="AD157" s="32"/>
      <c r="AE157" s="32"/>
      <c r="AF157" s="32"/>
      <c r="AG157" s="32"/>
      <c r="AH157" s="32"/>
      <c r="AI157" s="32" t="str">
        <f t="shared" si="95"/>
        <v>Norway</v>
      </c>
      <c r="AJ157" s="32" t="str">
        <f t="shared" si="96"/>
        <v/>
      </c>
      <c r="AK157" s="32" t="str">
        <f t="shared" si="97"/>
        <v/>
      </c>
      <c r="AL157" s="32" t="str">
        <f t="shared" si="98"/>
        <v/>
      </c>
      <c r="AM157" s="32">
        <f t="shared" si="99"/>
        <v>-1</v>
      </c>
      <c r="AN157" s="32">
        <f t="shared" si="100"/>
        <v>-1</v>
      </c>
      <c r="AO157" s="32" t="str">
        <f t="shared" si="101"/>
        <v>Razorbill</v>
      </c>
      <c r="AP157" s="32">
        <f t="shared" si="102"/>
        <v>5</v>
      </c>
      <c r="AQ157" s="32">
        <f t="shared" si="103"/>
        <v>2</v>
      </c>
      <c r="AR157" s="32" t="str">
        <f t="shared" si="104"/>
        <v>Finland Sweden</v>
      </c>
      <c r="AS157" s="32">
        <f t="shared" si="105"/>
        <v>5.0015400000000003</v>
      </c>
      <c r="AT157" s="32"/>
      <c r="AU157" s="32" t="str">
        <f t="shared" si="106"/>
        <v>Razorbill</v>
      </c>
      <c r="AV157" s="32" t="str">
        <f t="shared" si="107"/>
        <v/>
      </c>
      <c r="AW157" s="32" t="str">
        <f t="shared" si="108"/>
        <v/>
      </c>
      <c r="AX157" s="32">
        <f t="shared" si="109"/>
        <v>5</v>
      </c>
      <c r="AY157" s="32">
        <f t="shared" si="110"/>
        <v>-1</v>
      </c>
      <c r="AZ157" s="32"/>
      <c r="BA157" s="32" t="str">
        <f t="shared" si="111"/>
        <v>Razorbill</v>
      </c>
      <c r="BB157" s="32">
        <f t="shared" si="112"/>
        <v>5</v>
      </c>
      <c r="BC157" s="32">
        <f t="shared" si="113"/>
        <v>2</v>
      </c>
      <c r="BD157" s="32" t="str">
        <f t="shared" si="114"/>
        <v>Finland Sweden</v>
      </c>
      <c r="BE157" s="32">
        <f t="shared" si="115"/>
        <v>-1</v>
      </c>
      <c r="BG157" s="32" t="str">
        <f t="shared" si="116"/>
        <v>Razorbill</v>
      </c>
      <c r="BH157" s="32" t="str">
        <f t="shared" si="117"/>
        <v/>
      </c>
      <c r="BI157" s="32" t="str">
        <f>IF(Q157=1,TRIM(IF(L157&gt;0,"Denmark: "&amp;IFERROR(LOOKUP(2,1/(Denmark!$C158:$AZ158&lt;&gt;""),Denmark!$C$4:$AZ$4),"")&amp;" ","")&amp;IF(M157&gt;0,"Norway: "&amp;IFERROR(LOOKUP(2,1/(Norway!$C158:$AZ158&lt;&gt;""),Norway!$C$4:$AZ$4),"")&amp;" ","")&amp;IF(N157&gt;0,"Finland: "&amp;IFERROR(LOOKUP(2,1/(Finland!$C158:$AZ158&lt;&gt;""),Finland!$C$4:$AZ$4),"")&amp;" ","")&amp;IF(O157&gt;0,"Sweden: "&amp;IFERROR(LOOKUP(2,1/(Sweden!$C158:$AZ158&lt;&gt;""),Sweden!$C$4:$AZ$4),"")&amp;" ","")),"")</f>
        <v/>
      </c>
      <c r="BJ157" s="32">
        <f t="shared" si="118"/>
        <v>5</v>
      </c>
      <c r="BK157" s="32">
        <f t="shared" si="119"/>
        <v>-1</v>
      </c>
    </row>
    <row r="158" spans="6:63" ht="13.5" customHeight="1">
      <c r="F158" t="str">
        <f t="shared" si="120"/>
        <v>Norway</v>
      </c>
      <c r="G158" t="str">
        <f>IF(Norway!AU$4="","",Norway!AU$4)</f>
        <v/>
      </c>
      <c r="H158" t="str">
        <f>IF(G158="","",COUNTIF(Norway!AU$5:AU$311,"&lt;&gt;"))</f>
        <v/>
      </c>
      <c r="I158" t="str">
        <f>IF(G158="","",SUMPRODUCT(--(Norway!AU$5:AU$311&lt;&gt;""),--($P$4:$P$310&gt;0),--($P$4:$P$310&lt;3)))</f>
        <v/>
      </c>
      <c r="K158" s="32" t="str">
        <f>Denmark!A159</f>
        <v>Black guillemot</v>
      </c>
      <c r="L158" s="32">
        <f>Denmark!BA159</f>
        <v>0</v>
      </c>
      <c r="M158" s="32">
        <f>Norway!BA159</f>
        <v>1</v>
      </c>
      <c r="N158" s="32">
        <f>Finland!BA159</f>
        <v>2</v>
      </c>
      <c r="O158" s="32">
        <f>Sweden!BA159</f>
        <v>6</v>
      </c>
      <c r="P158" s="32">
        <f t="shared" si="86"/>
        <v>9</v>
      </c>
      <c r="Q158" s="32">
        <f t="shared" si="87"/>
        <v>3</v>
      </c>
      <c r="S158" s="32" t="str">
        <f t="shared" si="88"/>
        <v>Black guillemot</v>
      </c>
      <c r="T158" s="32">
        <f t="shared" si="89"/>
        <v>9</v>
      </c>
      <c r="U158" s="32">
        <f t="shared" si="90"/>
        <v>3</v>
      </c>
      <c r="V158" s="32" t="str">
        <f t="shared" si="91"/>
        <v>Norway Finland Sweden</v>
      </c>
      <c r="X158" s="32" t="str">
        <f t="shared" si="92"/>
        <v>Black guillemot</v>
      </c>
      <c r="Y158" s="32" t="str">
        <f t="shared" si="93"/>
        <v/>
      </c>
      <c r="Z158" s="32" t="str">
        <f>IF(AND(P158&gt;0,P158&lt;3),TRIM(IF(L158&gt;0,"Denmark: "&amp;IFERROR(LOOKUP(2,1/(Denmark!$C159:$AZ159&lt;&gt;""),Denmark!$C$4:$AZ$4),"")&amp;" ","")&amp;IF(M158&gt;0,"Norway: "&amp;IFERROR(LOOKUP(2,1/(Norway!$C159:$AZ159&lt;&gt;""),Norway!$C$4:$AZ$4),"")&amp;" ","")&amp;IF(N158&gt;0,"Finland: "&amp;IFERROR(LOOKUP(2,1/(Finland!$C159:$AZ159&lt;&gt;""),Finland!$C$4:$AZ$4),"")&amp;" ","")&amp;IF(O158&gt;0,"Sweden: "&amp;IFERROR(LOOKUP(2,1/(Sweden!$C159:$AZ159&lt;&gt;""),Sweden!$C$4:$AZ$4),"")&amp;" ","")),"")</f>
        <v/>
      </c>
      <c r="AA158" s="32">
        <f t="shared" si="94"/>
        <v>9</v>
      </c>
      <c r="AC158" s="32"/>
      <c r="AD158" s="32"/>
      <c r="AE158" s="32"/>
      <c r="AF158" s="32"/>
      <c r="AG158" s="32"/>
      <c r="AH158" s="32"/>
      <c r="AI158" s="32" t="str">
        <f t="shared" si="95"/>
        <v>Norway</v>
      </c>
      <c r="AJ158" s="32" t="str">
        <f t="shared" si="96"/>
        <v/>
      </c>
      <c r="AK158" s="32" t="str">
        <f t="shared" si="97"/>
        <v/>
      </c>
      <c r="AL158" s="32" t="str">
        <f t="shared" si="98"/>
        <v/>
      </c>
      <c r="AM158" s="32">
        <f t="shared" si="99"/>
        <v>-1</v>
      </c>
      <c r="AN158" s="32">
        <f t="shared" si="100"/>
        <v>-1</v>
      </c>
      <c r="AO158" s="32" t="str">
        <f t="shared" si="101"/>
        <v>Black guillemot</v>
      </c>
      <c r="AP158" s="32">
        <f t="shared" si="102"/>
        <v>9</v>
      </c>
      <c r="AQ158" s="32">
        <f t="shared" si="103"/>
        <v>3</v>
      </c>
      <c r="AR158" s="32" t="str">
        <f t="shared" si="104"/>
        <v>Norway Finland Sweden</v>
      </c>
      <c r="AS158" s="32">
        <f t="shared" si="105"/>
        <v>9.0015300000000007</v>
      </c>
      <c r="AT158" s="32"/>
      <c r="AU158" s="32" t="str">
        <f t="shared" si="106"/>
        <v>Black guillemot</v>
      </c>
      <c r="AV158" s="32" t="str">
        <f t="shared" si="107"/>
        <v/>
      </c>
      <c r="AW158" s="32" t="str">
        <f t="shared" si="108"/>
        <v/>
      </c>
      <c r="AX158" s="32">
        <f t="shared" si="109"/>
        <v>9</v>
      </c>
      <c r="AY158" s="32">
        <f t="shared" si="110"/>
        <v>-1</v>
      </c>
      <c r="AZ158" s="32"/>
      <c r="BA158" s="32" t="str">
        <f t="shared" si="111"/>
        <v>Black guillemot</v>
      </c>
      <c r="BB158" s="32">
        <f t="shared" si="112"/>
        <v>9</v>
      </c>
      <c r="BC158" s="32">
        <f t="shared" si="113"/>
        <v>3</v>
      </c>
      <c r="BD158" s="32" t="str">
        <f t="shared" si="114"/>
        <v>Norway Finland Sweden</v>
      </c>
      <c r="BE158" s="32">
        <f t="shared" si="115"/>
        <v>-1</v>
      </c>
      <c r="BG158" s="32" t="str">
        <f t="shared" si="116"/>
        <v>Black guillemot</v>
      </c>
      <c r="BH158" s="32" t="str">
        <f t="shared" si="117"/>
        <v/>
      </c>
      <c r="BI158" s="32" t="str">
        <f>IF(Q158=1,TRIM(IF(L158&gt;0,"Denmark: "&amp;IFERROR(LOOKUP(2,1/(Denmark!$C159:$AZ159&lt;&gt;""),Denmark!$C$4:$AZ$4),"")&amp;" ","")&amp;IF(M158&gt;0,"Norway: "&amp;IFERROR(LOOKUP(2,1/(Norway!$C159:$AZ159&lt;&gt;""),Norway!$C$4:$AZ$4),"")&amp;" ","")&amp;IF(N158&gt;0,"Finland: "&amp;IFERROR(LOOKUP(2,1/(Finland!$C159:$AZ159&lt;&gt;""),Finland!$C$4:$AZ$4),"")&amp;" ","")&amp;IF(O158&gt;0,"Sweden: "&amp;IFERROR(LOOKUP(2,1/(Sweden!$C159:$AZ159&lt;&gt;""),Sweden!$C$4:$AZ$4),"")&amp;" ","")),"")</f>
        <v/>
      </c>
      <c r="BJ158" s="32">
        <f t="shared" si="118"/>
        <v>9</v>
      </c>
      <c r="BK158" s="32">
        <f t="shared" si="119"/>
        <v>-1</v>
      </c>
    </row>
    <row r="159" spans="6:63" ht="13.5" customHeight="1">
      <c r="F159" t="str">
        <f t="shared" si="120"/>
        <v>Norway</v>
      </c>
      <c r="G159" t="str">
        <f>IF(Norway!AV$4="","",Norway!AV$4)</f>
        <v/>
      </c>
      <c r="H159" t="str">
        <f>IF(G159="","",COUNTIF(Norway!AV$5:AV$311,"&lt;&gt;"))</f>
        <v/>
      </c>
      <c r="I159" t="str">
        <f>IF(G159="","",SUMPRODUCT(--(Norway!AV$5:AV$311&lt;&gt;""),--($P$4:$P$310&gt;0),--($P$4:$P$310&lt;3)))</f>
        <v/>
      </c>
      <c r="K159" s="32" t="str">
        <f>Denmark!A160</f>
        <v>Little auk</v>
      </c>
      <c r="L159" s="32">
        <f>Denmark!BA160</f>
        <v>0</v>
      </c>
      <c r="M159" s="32">
        <f>Norway!BA160</f>
        <v>0</v>
      </c>
      <c r="N159" s="32">
        <f>Finland!BA160</f>
        <v>0</v>
      </c>
      <c r="O159" s="32">
        <f>Sweden!BA160</f>
        <v>0</v>
      </c>
      <c r="P159" s="32">
        <f t="shared" si="86"/>
        <v>0</v>
      </c>
      <c r="Q159" s="32">
        <f t="shared" si="87"/>
        <v>0</v>
      </c>
      <c r="S159" s="32" t="str">
        <f t="shared" si="88"/>
        <v>Little auk</v>
      </c>
      <c r="T159" s="32">
        <f t="shared" si="89"/>
        <v>0</v>
      </c>
      <c r="U159" s="32">
        <f t="shared" si="90"/>
        <v>0</v>
      </c>
      <c r="V159" s="32" t="str">
        <f t="shared" si="91"/>
        <v/>
      </c>
      <c r="X159" s="32" t="str">
        <f t="shared" si="92"/>
        <v>Little auk</v>
      </c>
      <c r="Y159" s="32" t="str">
        <f t="shared" si="93"/>
        <v/>
      </c>
      <c r="Z159" s="32" t="str">
        <f>IF(AND(P159&gt;0,P159&lt;3),TRIM(IF(L159&gt;0,"Denmark: "&amp;IFERROR(LOOKUP(2,1/(Denmark!$C160:$AZ160&lt;&gt;""),Denmark!$C$4:$AZ$4),"")&amp;" ","")&amp;IF(M159&gt;0,"Norway: "&amp;IFERROR(LOOKUP(2,1/(Norway!$C160:$AZ160&lt;&gt;""),Norway!$C$4:$AZ$4),"")&amp;" ","")&amp;IF(N159&gt;0,"Finland: "&amp;IFERROR(LOOKUP(2,1/(Finland!$C160:$AZ160&lt;&gt;""),Finland!$C$4:$AZ$4),"")&amp;" ","")&amp;IF(O159&gt;0,"Sweden: "&amp;IFERROR(LOOKUP(2,1/(Sweden!$C160:$AZ160&lt;&gt;""),Sweden!$C$4:$AZ$4),"")&amp;" ","")),"")</f>
        <v/>
      </c>
      <c r="AA159" s="32">
        <f t="shared" si="94"/>
        <v>0</v>
      </c>
      <c r="AC159" s="32"/>
      <c r="AD159" s="32"/>
      <c r="AE159" s="32"/>
      <c r="AF159" s="32"/>
      <c r="AG159" s="32"/>
      <c r="AH159" s="32"/>
      <c r="AI159" s="32" t="str">
        <f t="shared" si="95"/>
        <v>Norway</v>
      </c>
      <c r="AJ159" s="32" t="str">
        <f t="shared" si="96"/>
        <v/>
      </c>
      <c r="AK159" s="32" t="str">
        <f t="shared" si="97"/>
        <v/>
      </c>
      <c r="AL159" s="32" t="str">
        <f t="shared" si="98"/>
        <v/>
      </c>
      <c r="AM159" s="32">
        <f t="shared" si="99"/>
        <v>-1</v>
      </c>
      <c r="AN159" s="32">
        <f t="shared" si="100"/>
        <v>-1</v>
      </c>
      <c r="AO159" s="32" t="str">
        <f t="shared" si="101"/>
        <v>Little auk</v>
      </c>
      <c r="AP159" s="32">
        <f t="shared" si="102"/>
        <v>0</v>
      </c>
      <c r="AQ159" s="32">
        <f t="shared" si="103"/>
        <v>0</v>
      </c>
      <c r="AR159" s="32" t="str">
        <f t="shared" si="104"/>
        <v/>
      </c>
      <c r="AS159" s="32">
        <f t="shared" si="105"/>
        <v>1.5200000000000001E-3</v>
      </c>
      <c r="AT159" s="32"/>
      <c r="AU159" s="32" t="str">
        <f t="shared" si="106"/>
        <v>Little auk</v>
      </c>
      <c r="AV159" s="32" t="str">
        <f t="shared" si="107"/>
        <v/>
      </c>
      <c r="AW159" s="32" t="str">
        <f t="shared" si="108"/>
        <v/>
      </c>
      <c r="AX159" s="32">
        <f t="shared" si="109"/>
        <v>0</v>
      </c>
      <c r="AY159" s="32">
        <f t="shared" si="110"/>
        <v>-1</v>
      </c>
      <c r="AZ159" s="32"/>
      <c r="BA159" s="32" t="str">
        <f t="shared" si="111"/>
        <v>Little auk</v>
      </c>
      <c r="BB159" s="32">
        <f t="shared" si="112"/>
        <v>0</v>
      </c>
      <c r="BC159" s="32">
        <f t="shared" si="113"/>
        <v>0</v>
      </c>
      <c r="BD159" s="32" t="str">
        <f t="shared" si="114"/>
        <v/>
      </c>
      <c r="BE159" s="32">
        <f t="shared" si="115"/>
        <v>-1</v>
      </c>
      <c r="BG159" s="32" t="str">
        <f t="shared" si="116"/>
        <v>Little auk</v>
      </c>
      <c r="BH159" s="32" t="str">
        <f t="shared" si="117"/>
        <v/>
      </c>
      <c r="BI159" s="32" t="str">
        <f>IF(Q159=1,TRIM(IF(L159&gt;0,"Denmark: "&amp;IFERROR(LOOKUP(2,1/(Denmark!$C160:$AZ160&lt;&gt;""),Denmark!$C$4:$AZ$4),"")&amp;" ","")&amp;IF(M159&gt;0,"Norway: "&amp;IFERROR(LOOKUP(2,1/(Norway!$C160:$AZ160&lt;&gt;""),Norway!$C$4:$AZ$4),"")&amp;" ","")&amp;IF(N159&gt;0,"Finland: "&amp;IFERROR(LOOKUP(2,1/(Finland!$C160:$AZ160&lt;&gt;""),Finland!$C$4:$AZ$4),"")&amp;" ","")&amp;IF(O159&gt;0,"Sweden: "&amp;IFERROR(LOOKUP(2,1/(Sweden!$C160:$AZ160&lt;&gt;""),Sweden!$C$4:$AZ$4),"")&amp;" ","")),"")</f>
        <v/>
      </c>
      <c r="BJ159" s="32">
        <f t="shared" si="118"/>
        <v>0</v>
      </c>
      <c r="BK159" s="32">
        <f t="shared" si="119"/>
        <v>-1</v>
      </c>
    </row>
    <row r="160" spans="6:63" ht="13.5" customHeight="1">
      <c r="F160" t="str">
        <f t="shared" si="120"/>
        <v>Norway</v>
      </c>
      <c r="G160" t="str">
        <f>IF(Norway!AW$4="","",Norway!AW$4)</f>
        <v/>
      </c>
      <c r="H160" t="str">
        <f>IF(G160="","",COUNTIF(Norway!AW$5:AW$311,"&lt;&gt;"))</f>
        <v/>
      </c>
      <c r="I160" t="str">
        <f>IF(G160="","",SUMPRODUCT(--(Norway!AW$5:AW$311&lt;&gt;""),--($P$4:$P$310&gt;0),--($P$4:$P$310&lt;3)))</f>
        <v/>
      </c>
      <c r="K160" s="32" t="str">
        <f>Denmark!A161</f>
        <v>Atlantic puffin</v>
      </c>
      <c r="L160" s="32">
        <f>Denmark!BA161</f>
        <v>0</v>
      </c>
      <c r="M160" s="32">
        <f>Norway!BA161</f>
        <v>1</v>
      </c>
      <c r="N160" s="32">
        <f>Finland!BA161</f>
        <v>0</v>
      </c>
      <c r="O160" s="32">
        <f>Sweden!BA161</f>
        <v>0</v>
      </c>
      <c r="P160" s="32">
        <f t="shared" si="86"/>
        <v>1</v>
      </c>
      <c r="Q160" s="32">
        <f t="shared" si="87"/>
        <v>1</v>
      </c>
      <c r="S160" s="32" t="str">
        <f t="shared" si="88"/>
        <v>Atlantic puffin</v>
      </c>
      <c r="T160" s="32">
        <f t="shared" si="89"/>
        <v>1</v>
      </c>
      <c r="U160" s="32">
        <f t="shared" si="90"/>
        <v>1</v>
      </c>
      <c r="V160" s="32" t="str">
        <f t="shared" si="91"/>
        <v>Norway</v>
      </c>
      <c r="X160" s="32" t="str">
        <f t="shared" si="92"/>
        <v>Atlantic puffin</v>
      </c>
      <c r="Y160" s="32" t="str">
        <f t="shared" si="93"/>
        <v>Norway</v>
      </c>
      <c r="Z160" s="32" t="str">
        <f>IF(AND(P160&gt;0,P160&lt;3),TRIM(IF(L160&gt;0,"Denmark: "&amp;IFERROR(LOOKUP(2,1/(Denmark!$C161:$AZ161&lt;&gt;""),Denmark!$C$4:$AZ$4),"")&amp;" ","")&amp;IF(M160&gt;0,"Norway: "&amp;IFERROR(LOOKUP(2,1/(Norway!$C161:$AZ161&lt;&gt;""),Norway!$C$4:$AZ$4),"")&amp;" ","")&amp;IF(N160&gt;0,"Finland: "&amp;IFERROR(LOOKUP(2,1/(Finland!$C161:$AZ161&lt;&gt;""),Finland!$C$4:$AZ$4),"")&amp;" ","")&amp;IF(O160&gt;0,"Sweden: "&amp;IFERROR(LOOKUP(2,1/(Sweden!$C161:$AZ161&lt;&gt;""),Sweden!$C$4:$AZ$4),"")&amp;" ","")),"")</f>
        <v>Norway: Aleksanteri Mikkola</v>
      </c>
      <c r="AA160" s="32">
        <f t="shared" si="94"/>
        <v>1</v>
      </c>
      <c r="AC160" s="32"/>
      <c r="AD160" s="32"/>
      <c r="AE160" s="32"/>
      <c r="AF160" s="32"/>
      <c r="AG160" s="32"/>
      <c r="AH160" s="32"/>
      <c r="AI160" s="32" t="str">
        <f t="shared" si="95"/>
        <v>Norway</v>
      </c>
      <c r="AJ160" s="32" t="str">
        <f t="shared" si="96"/>
        <v/>
      </c>
      <c r="AK160" s="32" t="str">
        <f t="shared" si="97"/>
        <v/>
      </c>
      <c r="AL160" s="32" t="str">
        <f t="shared" si="98"/>
        <v/>
      </c>
      <c r="AM160" s="32">
        <f t="shared" si="99"/>
        <v>-1</v>
      </c>
      <c r="AN160" s="32">
        <f t="shared" si="100"/>
        <v>-1</v>
      </c>
      <c r="AO160" s="32" t="str">
        <f t="shared" si="101"/>
        <v>Atlantic puffin</v>
      </c>
      <c r="AP160" s="32">
        <f t="shared" si="102"/>
        <v>1</v>
      </c>
      <c r="AQ160" s="32">
        <f t="shared" si="103"/>
        <v>1</v>
      </c>
      <c r="AR160" s="32" t="str">
        <f t="shared" si="104"/>
        <v>Norway</v>
      </c>
      <c r="AS160" s="32">
        <f t="shared" si="105"/>
        <v>1.0015099999999999</v>
      </c>
      <c r="AT160" s="32"/>
      <c r="AU160" s="32" t="str">
        <f t="shared" si="106"/>
        <v>Atlantic puffin</v>
      </c>
      <c r="AV160" s="32" t="str">
        <f t="shared" si="107"/>
        <v>Norway</v>
      </c>
      <c r="AW160" s="32" t="str">
        <f t="shared" si="108"/>
        <v>Norway: Aleksanteri Mikkola</v>
      </c>
      <c r="AX160" s="32">
        <f t="shared" si="109"/>
        <v>1</v>
      </c>
      <c r="AY160" s="32">
        <f t="shared" si="110"/>
        <v>2000.1510000000001</v>
      </c>
      <c r="AZ160" s="32"/>
      <c r="BA160" s="32" t="str">
        <f t="shared" si="111"/>
        <v>Atlantic puffin</v>
      </c>
      <c r="BB160" s="32">
        <f t="shared" si="112"/>
        <v>1</v>
      </c>
      <c r="BC160" s="32">
        <f t="shared" si="113"/>
        <v>1</v>
      </c>
      <c r="BD160" s="32" t="str">
        <f t="shared" si="114"/>
        <v>Norway</v>
      </c>
      <c r="BE160" s="32">
        <f t="shared" si="115"/>
        <v>-1</v>
      </c>
      <c r="BG160" s="32" t="str">
        <f t="shared" si="116"/>
        <v>Atlantic puffin</v>
      </c>
      <c r="BH160" s="32" t="str">
        <f t="shared" si="117"/>
        <v>Norway</v>
      </c>
      <c r="BI160" s="32" t="str">
        <f>IF(Q160=1,TRIM(IF(L160&gt;0,"Denmark: "&amp;IFERROR(LOOKUP(2,1/(Denmark!$C161:$AZ161&lt;&gt;""),Denmark!$C$4:$AZ$4),"")&amp;" ","")&amp;IF(M160&gt;0,"Norway: "&amp;IFERROR(LOOKUP(2,1/(Norway!$C161:$AZ161&lt;&gt;""),Norway!$C$4:$AZ$4),"")&amp;" ","")&amp;IF(N160&gt;0,"Finland: "&amp;IFERROR(LOOKUP(2,1/(Finland!$C161:$AZ161&lt;&gt;""),Finland!$C$4:$AZ$4),"")&amp;" ","")&amp;IF(O160&gt;0,"Sweden: "&amp;IFERROR(LOOKUP(2,1/(Sweden!$C161:$AZ161&lt;&gt;""),Sweden!$C$4:$AZ$4),"")&amp;" ","")),"")</f>
        <v>Norway: Aleksanteri Mikkola</v>
      </c>
      <c r="BJ160" s="32">
        <f t="shared" si="118"/>
        <v>1</v>
      </c>
      <c r="BK160" s="32">
        <f t="shared" si="119"/>
        <v>1.0015099999999999</v>
      </c>
    </row>
    <row r="161" spans="6:63" ht="13.5" customHeight="1">
      <c r="F161" t="str">
        <f t="shared" si="120"/>
        <v>Norway</v>
      </c>
      <c r="G161" t="str">
        <f>IF(Norway!AX$4="","",Norway!AX$4)</f>
        <v/>
      </c>
      <c r="H161" t="str">
        <f>IF(G161="","",COUNTIF(Norway!AX$5:AX$311,"&lt;&gt;"))</f>
        <v/>
      </c>
      <c r="I161" t="str">
        <f>IF(G161="","",SUMPRODUCT(--(Norway!AX$5:AX$311&lt;&gt;""),--($P$4:$P$310&gt;0),--($P$4:$P$310&lt;3)))</f>
        <v/>
      </c>
      <c r="K161" s="32" t="str">
        <f>Denmark!A162</f>
        <v>Rock dove / feral pigeon</v>
      </c>
      <c r="L161" s="32">
        <f>Denmark!BA162</f>
        <v>0</v>
      </c>
      <c r="M161" s="32">
        <f>Norway!BA162</f>
        <v>2</v>
      </c>
      <c r="N161" s="32">
        <f>Finland!BA162</f>
        <v>16</v>
      </c>
      <c r="O161" s="32">
        <f>Sweden!BA162</f>
        <v>10</v>
      </c>
      <c r="P161" s="32">
        <f t="shared" si="86"/>
        <v>28</v>
      </c>
      <c r="Q161" s="32">
        <f t="shared" si="87"/>
        <v>3</v>
      </c>
      <c r="S161" s="32" t="str">
        <f t="shared" si="88"/>
        <v>Rock dove / feral pigeon</v>
      </c>
      <c r="T161" s="32">
        <f t="shared" si="89"/>
        <v>28</v>
      </c>
      <c r="U161" s="32">
        <f t="shared" si="90"/>
        <v>3</v>
      </c>
      <c r="V161" s="32" t="str">
        <f t="shared" si="91"/>
        <v>Norway Finland Sweden</v>
      </c>
      <c r="X161" s="32" t="str">
        <f t="shared" si="92"/>
        <v>Rock dove / feral pigeon</v>
      </c>
      <c r="Y161" s="32" t="str">
        <f t="shared" si="93"/>
        <v/>
      </c>
      <c r="Z161" s="32" t="str">
        <f>IF(AND(P161&gt;0,P161&lt;3),TRIM(IF(L161&gt;0,"Denmark: "&amp;IFERROR(LOOKUP(2,1/(Denmark!$C162:$AZ162&lt;&gt;""),Denmark!$C$4:$AZ$4),"")&amp;" ","")&amp;IF(M161&gt;0,"Norway: "&amp;IFERROR(LOOKUP(2,1/(Norway!$C162:$AZ162&lt;&gt;""),Norway!$C$4:$AZ$4),"")&amp;" ","")&amp;IF(N161&gt;0,"Finland: "&amp;IFERROR(LOOKUP(2,1/(Finland!$C162:$AZ162&lt;&gt;""),Finland!$C$4:$AZ$4),"")&amp;" ","")&amp;IF(O161&gt;0,"Sweden: "&amp;IFERROR(LOOKUP(2,1/(Sweden!$C162:$AZ162&lt;&gt;""),Sweden!$C$4:$AZ$4),"")&amp;" ","")),"")</f>
        <v/>
      </c>
      <c r="AA161" s="32">
        <f t="shared" si="94"/>
        <v>28</v>
      </c>
      <c r="AC161" s="32"/>
      <c r="AD161" s="32"/>
      <c r="AE161" s="32"/>
      <c r="AF161" s="32"/>
      <c r="AG161" s="32"/>
      <c r="AH161" s="32"/>
      <c r="AI161" s="32" t="str">
        <f t="shared" si="95"/>
        <v>Norway</v>
      </c>
      <c r="AJ161" s="32" t="str">
        <f t="shared" si="96"/>
        <v/>
      </c>
      <c r="AK161" s="32" t="str">
        <f t="shared" si="97"/>
        <v/>
      </c>
      <c r="AL161" s="32" t="str">
        <f t="shared" si="98"/>
        <v/>
      </c>
      <c r="AM161" s="32">
        <f t="shared" si="99"/>
        <v>-1</v>
      </c>
      <c r="AN161" s="32">
        <f t="shared" si="100"/>
        <v>-1</v>
      </c>
      <c r="AO161" s="32" t="str">
        <f t="shared" si="101"/>
        <v>Rock dove / feral pigeon</v>
      </c>
      <c r="AP161" s="32">
        <f t="shared" si="102"/>
        <v>28</v>
      </c>
      <c r="AQ161" s="32">
        <f t="shared" si="103"/>
        <v>3</v>
      </c>
      <c r="AR161" s="32" t="str">
        <f t="shared" si="104"/>
        <v>Norway Finland Sweden</v>
      </c>
      <c r="AS161" s="32">
        <f t="shared" si="105"/>
        <v>28.0015</v>
      </c>
      <c r="AT161" s="32"/>
      <c r="AU161" s="32" t="str">
        <f t="shared" si="106"/>
        <v>Rock dove / feral pigeon</v>
      </c>
      <c r="AV161" s="32" t="str">
        <f t="shared" si="107"/>
        <v/>
      </c>
      <c r="AW161" s="32" t="str">
        <f t="shared" si="108"/>
        <v/>
      </c>
      <c r="AX161" s="32">
        <f t="shared" si="109"/>
        <v>28</v>
      </c>
      <c r="AY161" s="32">
        <f t="shared" si="110"/>
        <v>-1</v>
      </c>
      <c r="AZ161" s="32"/>
      <c r="BA161" s="32" t="str">
        <f t="shared" si="111"/>
        <v>Rock dove / feral pigeon</v>
      </c>
      <c r="BB161" s="32">
        <f t="shared" si="112"/>
        <v>28</v>
      </c>
      <c r="BC161" s="32">
        <f t="shared" si="113"/>
        <v>3</v>
      </c>
      <c r="BD161" s="32" t="str">
        <f t="shared" si="114"/>
        <v>Norway Finland Sweden</v>
      </c>
      <c r="BE161" s="32">
        <f t="shared" si="115"/>
        <v>-1</v>
      </c>
      <c r="BG161" s="32" t="str">
        <f t="shared" si="116"/>
        <v>Rock dove / feral pigeon</v>
      </c>
      <c r="BH161" s="32" t="str">
        <f t="shared" si="117"/>
        <v/>
      </c>
      <c r="BI161" s="32" t="str">
        <f>IF(Q161=1,TRIM(IF(L161&gt;0,"Denmark: "&amp;IFERROR(LOOKUP(2,1/(Denmark!$C162:$AZ162&lt;&gt;""),Denmark!$C$4:$AZ$4),"")&amp;" ","")&amp;IF(M161&gt;0,"Norway: "&amp;IFERROR(LOOKUP(2,1/(Norway!$C162:$AZ162&lt;&gt;""),Norway!$C$4:$AZ$4),"")&amp;" ","")&amp;IF(N161&gt;0,"Finland: "&amp;IFERROR(LOOKUP(2,1/(Finland!$C162:$AZ162&lt;&gt;""),Finland!$C$4:$AZ$4),"")&amp;" ","")&amp;IF(O161&gt;0,"Sweden: "&amp;IFERROR(LOOKUP(2,1/(Sweden!$C162:$AZ162&lt;&gt;""),Sweden!$C$4:$AZ$4),"")&amp;" ","")),"")</f>
        <v/>
      </c>
      <c r="BJ161" s="32">
        <f t="shared" si="118"/>
        <v>28</v>
      </c>
      <c r="BK161" s="32">
        <f t="shared" si="119"/>
        <v>-1</v>
      </c>
    </row>
    <row r="162" spans="6:63" ht="13.5" customHeight="1">
      <c r="F162" t="str">
        <f t="shared" si="120"/>
        <v>Norway</v>
      </c>
      <c r="G162" t="str">
        <f>IF(Norway!AY$4="","",Norway!AY$4)</f>
        <v/>
      </c>
      <c r="H162" t="str">
        <f>IF(G162="","",COUNTIF(Norway!AY$5:AY$311,"&lt;&gt;"))</f>
        <v/>
      </c>
      <c r="I162" t="str">
        <f>IF(G162="","",SUMPRODUCT(--(Norway!AY$5:AY$311&lt;&gt;""),--($P$4:$P$310&gt;0),--($P$4:$P$310&lt;3)))</f>
        <v/>
      </c>
      <c r="K162" s="32" t="str">
        <f>Denmark!A163</f>
        <v>Stock dove</v>
      </c>
      <c r="L162" s="32">
        <f>Denmark!BA163</f>
        <v>0</v>
      </c>
      <c r="M162" s="32">
        <f>Norway!BA163</f>
        <v>1</v>
      </c>
      <c r="N162" s="32">
        <f>Finland!BA163</f>
        <v>6</v>
      </c>
      <c r="O162" s="32">
        <f>Sweden!BA163</f>
        <v>4</v>
      </c>
      <c r="P162" s="32">
        <f t="shared" si="86"/>
        <v>11</v>
      </c>
      <c r="Q162" s="32">
        <f t="shared" si="87"/>
        <v>3</v>
      </c>
      <c r="S162" s="32" t="str">
        <f t="shared" si="88"/>
        <v>Stock dove</v>
      </c>
      <c r="T162" s="32">
        <f t="shared" si="89"/>
        <v>11</v>
      </c>
      <c r="U162" s="32">
        <f t="shared" si="90"/>
        <v>3</v>
      </c>
      <c r="V162" s="32" t="str">
        <f t="shared" si="91"/>
        <v>Norway Finland Sweden</v>
      </c>
      <c r="X162" s="32" t="str">
        <f t="shared" si="92"/>
        <v>Stock dove</v>
      </c>
      <c r="Y162" s="32" t="str">
        <f t="shared" si="93"/>
        <v/>
      </c>
      <c r="Z162" s="32" t="str">
        <f>IF(AND(P162&gt;0,P162&lt;3),TRIM(IF(L162&gt;0,"Denmark: "&amp;IFERROR(LOOKUP(2,1/(Denmark!$C163:$AZ163&lt;&gt;""),Denmark!$C$4:$AZ$4),"")&amp;" ","")&amp;IF(M162&gt;0,"Norway: "&amp;IFERROR(LOOKUP(2,1/(Norway!$C163:$AZ163&lt;&gt;""),Norway!$C$4:$AZ$4),"")&amp;" ","")&amp;IF(N162&gt;0,"Finland: "&amp;IFERROR(LOOKUP(2,1/(Finland!$C163:$AZ163&lt;&gt;""),Finland!$C$4:$AZ$4),"")&amp;" ","")&amp;IF(O162&gt;0,"Sweden: "&amp;IFERROR(LOOKUP(2,1/(Sweden!$C163:$AZ163&lt;&gt;""),Sweden!$C$4:$AZ$4),"")&amp;" ","")),"")</f>
        <v/>
      </c>
      <c r="AA162" s="32">
        <f t="shared" si="94"/>
        <v>11</v>
      </c>
      <c r="AC162" s="32"/>
      <c r="AD162" s="32"/>
      <c r="AE162" s="32"/>
      <c r="AF162" s="32"/>
      <c r="AG162" s="32"/>
      <c r="AH162" s="32"/>
      <c r="AI162" s="32" t="str">
        <f t="shared" si="95"/>
        <v>Norway</v>
      </c>
      <c r="AJ162" s="32" t="str">
        <f t="shared" si="96"/>
        <v/>
      </c>
      <c r="AK162" s="32" t="str">
        <f t="shared" si="97"/>
        <v/>
      </c>
      <c r="AL162" s="32" t="str">
        <f t="shared" si="98"/>
        <v/>
      </c>
      <c r="AM162" s="32">
        <f t="shared" si="99"/>
        <v>-1</v>
      </c>
      <c r="AN162" s="32">
        <f t="shared" si="100"/>
        <v>-1</v>
      </c>
      <c r="AO162" s="32" t="str">
        <f t="shared" si="101"/>
        <v>Stock dove</v>
      </c>
      <c r="AP162" s="32">
        <f t="shared" si="102"/>
        <v>11</v>
      </c>
      <c r="AQ162" s="32">
        <f t="shared" si="103"/>
        <v>3</v>
      </c>
      <c r="AR162" s="32" t="str">
        <f t="shared" si="104"/>
        <v>Norway Finland Sweden</v>
      </c>
      <c r="AS162" s="32">
        <f t="shared" si="105"/>
        <v>11.00149</v>
      </c>
      <c r="AT162" s="32"/>
      <c r="AU162" s="32" t="str">
        <f t="shared" si="106"/>
        <v>Stock dove</v>
      </c>
      <c r="AV162" s="32" t="str">
        <f t="shared" si="107"/>
        <v/>
      </c>
      <c r="AW162" s="32" t="str">
        <f t="shared" si="108"/>
        <v/>
      </c>
      <c r="AX162" s="32">
        <f t="shared" si="109"/>
        <v>11</v>
      </c>
      <c r="AY162" s="32">
        <f t="shared" si="110"/>
        <v>-1</v>
      </c>
      <c r="AZ162" s="32"/>
      <c r="BA162" s="32" t="str">
        <f t="shared" si="111"/>
        <v>Stock dove</v>
      </c>
      <c r="BB162" s="32">
        <f t="shared" si="112"/>
        <v>11</v>
      </c>
      <c r="BC162" s="32">
        <f t="shared" si="113"/>
        <v>3</v>
      </c>
      <c r="BD162" s="32" t="str">
        <f t="shared" si="114"/>
        <v>Norway Finland Sweden</v>
      </c>
      <c r="BE162" s="32">
        <f t="shared" si="115"/>
        <v>-1</v>
      </c>
      <c r="BG162" s="32" t="str">
        <f t="shared" si="116"/>
        <v>Stock dove</v>
      </c>
      <c r="BH162" s="32" t="str">
        <f t="shared" si="117"/>
        <v/>
      </c>
      <c r="BI162" s="32" t="str">
        <f>IF(Q162=1,TRIM(IF(L162&gt;0,"Denmark: "&amp;IFERROR(LOOKUP(2,1/(Denmark!$C163:$AZ163&lt;&gt;""),Denmark!$C$4:$AZ$4),"")&amp;" ","")&amp;IF(M162&gt;0,"Norway: "&amp;IFERROR(LOOKUP(2,1/(Norway!$C163:$AZ163&lt;&gt;""),Norway!$C$4:$AZ$4),"")&amp;" ","")&amp;IF(N162&gt;0,"Finland: "&amp;IFERROR(LOOKUP(2,1/(Finland!$C163:$AZ163&lt;&gt;""),Finland!$C$4:$AZ$4),"")&amp;" ","")&amp;IF(O162&gt;0,"Sweden: "&amp;IFERROR(LOOKUP(2,1/(Sweden!$C163:$AZ163&lt;&gt;""),Sweden!$C$4:$AZ$4),"")&amp;" ","")),"")</f>
        <v/>
      </c>
      <c r="BJ162" s="32">
        <f t="shared" si="118"/>
        <v>11</v>
      </c>
      <c r="BK162" s="32">
        <f t="shared" si="119"/>
        <v>-1</v>
      </c>
    </row>
    <row r="163" spans="6:63" ht="13.5" customHeight="1">
      <c r="F163" t="str">
        <f t="shared" si="120"/>
        <v>Norway</v>
      </c>
      <c r="G163" t="str">
        <f>IF(Norway!AZ$4="","",Norway!AZ$4)</f>
        <v/>
      </c>
      <c r="H163" t="str">
        <f>IF(G163="","",COUNTIF(Norway!AZ$5:AZ$311,"&lt;&gt;"))</f>
        <v/>
      </c>
      <c r="I163" t="str">
        <f>IF(G163="","",SUMPRODUCT(--(Norway!AZ$5:AZ$311&lt;&gt;""),--($P$4:$P$310&gt;0),--($P$4:$P$310&lt;3)))</f>
        <v/>
      </c>
      <c r="K163" s="32" t="str">
        <f>Denmark!A164</f>
        <v>Common wood pigeon</v>
      </c>
      <c r="L163" s="32">
        <f>Denmark!BA164</f>
        <v>0</v>
      </c>
      <c r="M163" s="32">
        <f>Norway!BA164</f>
        <v>3</v>
      </c>
      <c r="N163" s="32">
        <f>Finland!BA164</f>
        <v>22</v>
      </c>
      <c r="O163" s="32">
        <f>Sweden!BA164</f>
        <v>15</v>
      </c>
      <c r="P163" s="32">
        <f t="shared" si="86"/>
        <v>40</v>
      </c>
      <c r="Q163" s="32">
        <f t="shared" si="87"/>
        <v>3</v>
      </c>
      <c r="S163" s="32" t="str">
        <f t="shared" si="88"/>
        <v>Common wood pigeon</v>
      </c>
      <c r="T163" s="32">
        <f t="shared" si="89"/>
        <v>40</v>
      </c>
      <c r="U163" s="32">
        <f t="shared" si="90"/>
        <v>3</v>
      </c>
      <c r="V163" s="32" t="str">
        <f t="shared" si="91"/>
        <v>Norway Finland Sweden</v>
      </c>
      <c r="X163" s="32" t="str">
        <f t="shared" si="92"/>
        <v>Common wood pigeon</v>
      </c>
      <c r="Y163" s="32" t="str">
        <f t="shared" si="93"/>
        <v/>
      </c>
      <c r="Z163" s="32" t="str">
        <f>IF(AND(P163&gt;0,P163&lt;3),TRIM(IF(L163&gt;0,"Denmark: "&amp;IFERROR(LOOKUP(2,1/(Denmark!$C164:$AZ164&lt;&gt;""),Denmark!$C$4:$AZ$4),"")&amp;" ","")&amp;IF(M163&gt;0,"Norway: "&amp;IFERROR(LOOKUP(2,1/(Norway!$C164:$AZ164&lt;&gt;""),Norway!$C$4:$AZ$4),"")&amp;" ","")&amp;IF(N163&gt;0,"Finland: "&amp;IFERROR(LOOKUP(2,1/(Finland!$C164:$AZ164&lt;&gt;""),Finland!$C$4:$AZ$4),"")&amp;" ","")&amp;IF(O163&gt;0,"Sweden: "&amp;IFERROR(LOOKUP(2,1/(Sweden!$C164:$AZ164&lt;&gt;""),Sweden!$C$4:$AZ$4),"")&amp;" ","")),"")</f>
        <v/>
      </c>
      <c r="AA163" s="32">
        <f t="shared" si="94"/>
        <v>40</v>
      </c>
      <c r="AC163" s="32"/>
      <c r="AD163" s="32"/>
      <c r="AE163" s="32"/>
      <c r="AF163" s="32"/>
      <c r="AG163" s="32"/>
      <c r="AH163" s="32"/>
      <c r="AI163" s="32" t="str">
        <f t="shared" si="95"/>
        <v>Norway</v>
      </c>
      <c r="AJ163" s="32" t="str">
        <f t="shared" si="96"/>
        <v/>
      </c>
      <c r="AK163" s="32" t="str">
        <f t="shared" si="97"/>
        <v/>
      </c>
      <c r="AL163" s="32" t="str">
        <f t="shared" si="98"/>
        <v/>
      </c>
      <c r="AM163" s="32">
        <f t="shared" si="99"/>
        <v>-1</v>
      </c>
      <c r="AN163" s="32">
        <f t="shared" si="100"/>
        <v>-1</v>
      </c>
      <c r="AO163" s="32" t="str">
        <f t="shared" si="101"/>
        <v>Common wood pigeon</v>
      </c>
      <c r="AP163" s="32">
        <f t="shared" si="102"/>
        <v>40</v>
      </c>
      <c r="AQ163" s="32">
        <f t="shared" si="103"/>
        <v>3</v>
      </c>
      <c r="AR163" s="32" t="str">
        <f t="shared" si="104"/>
        <v>Norway Finland Sweden</v>
      </c>
      <c r="AS163" s="32">
        <f t="shared" si="105"/>
        <v>40.001480000000001</v>
      </c>
      <c r="AT163" s="32"/>
      <c r="AU163" s="32" t="str">
        <f t="shared" si="106"/>
        <v>Common wood pigeon</v>
      </c>
      <c r="AV163" s="32" t="str">
        <f t="shared" si="107"/>
        <v/>
      </c>
      <c r="AW163" s="32" t="str">
        <f t="shared" si="108"/>
        <v/>
      </c>
      <c r="AX163" s="32">
        <f t="shared" si="109"/>
        <v>40</v>
      </c>
      <c r="AY163" s="32">
        <f t="shared" si="110"/>
        <v>-1</v>
      </c>
      <c r="AZ163" s="32"/>
      <c r="BA163" s="32" t="str">
        <f t="shared" si="111"/>
        <v>Common wood pigeon</v>
      </c>
      <c r="BB163" s="32">
        <f t="shared" si="112"/>
        <v>40</v>
      </c>
      <c r="BC163" s="32">
        <f t="shared" si="113"/>
        <v>3</v>
      </c>
      <c r="BD163" s="32" t="str">
        <f t="shared" si="114"/>
        <v>Norway Finland Sweden</v>
      </c>
      <c r="BE163" s="32">
        <f t="shared" si="115"/>
        <v>-1</v>
      </c>
      <c r="BG163" s="32" t="str">
        <f t="shared" si="116"/>
        <v>Common wood pigeon</v>
      </c>
      <c r="BH163" s="32" t="str">
        <f t="shared" si="117"/>
        <v/>
      </c>
      <c r="BI163" s="32" t="str">
        <f>IF(Q163=1,TRIM(IF(L163&gt;0,"Denmark: "&amp;IFERROR(LOOKUP(2,1/(Denmark!$C164:$AZ164&lt;&gt;""),Denmark!$C$4:$AZ$4),"")&amp;" ","")&amp;IF(M163&gt;0,"Norway: "&amp;IFERROR(LOOKUP(2,1/(Norway!$C164:$AZ164&lt;&gt;""),Norway!$C$4:$AZ$4),"")&amp;" ","")&amp;IF(N163&gt;0,"Finland: "&amp;IFERROR(LOOKUP(2,1/(Finland!$C164:$AZ164&lt;&gt;""),Finland!$C$4:$AZ$4),"")&amp;" ","")&amp;IF(O163&gt;0,"Sweden: "&amp;IFERROR(LOOKUP(2,1/(Sweden!$C164:$AZ164&lt;&gt;""),Sweden!$C$4:$AZ$4),"")&amp;" ","")),"")</f>
        <v/>
      </c>
      <c r="BJ163" s="32">
        <f t="shared" si="118"/>
        <v>40</v>
      </c>
      <c r="BK163" s="32">
        <f t="shared" si="119"/>
        <v>-1</v>
      </c>
    </row>
    <row r="164" spans="6:63" ht="13.5" customHeight="1">
      <c r="F164" t="str">
        <f t="shared" ref="F164:F183" si="121">"Finland"</f>
        <v>Finland</v>
      </c>
      <c r="G164" t="str">
        <f>IF(Finland!AG$4="","",Finland!AG$4)</f>
        <v>David Enkvist</v>
      </c>
      <c r="H164">
        <f>IF(G164="","",COUNTIF(Finland!AG$5:AG$311,"&lt;&gt;"))</f>
        <v>51</v>
      </c>
      <c r="I164">
        <f>IF(G164="","",SUMPRODUCT(--(Finland!AG$5:AG$311&lt;&gt;""),--($P$4:$P$310&gt;0),--($P$4:$P$310&lt;3)))</f>
        <v>3</v>
      </c>
      <c r="K164" s="32" t="str">
        <f>Denmark!A165</f>
        <v>Eurasian collared dove</v>
      </c>
      <c r="L164" s="32">
        <f>Denmark!BA165</f>
        <v>0</v>
      </c>
      <c r="M164" s="32">
        <f>Norway!BA165</f>
        <v>0</v>
      </c>
      <c r="N164" s="32">
        <f>Finland!BA165</f>
        <v>2</v>
      </c>
      <c r="O164" s="32">
        <f>Sweden!BA165</f>
        <v>2</v>
      </c>
      <c r="P164" s="32">
        <f t="shared" si="86"/>
        <v>4</v>
      </c>
      <c r="Q164" s="32">
        <f t="shared" si="87"/>
        <v>2</v>
      </c>
      <c r="S164" s="32" t="str">
        <f t="shared" si="88"/>
        <v>Eurasian collared dove</v>
      </c>
      <c r="T164" s="32">
        <f t="shared" si="89"/>
        <v>4</v>
      </c>
      <c r="U164" s="32">
        <f t="shared" si="90"/>
        <v>2</v>
      </c>
      <c r="V164" s="32" t="str">
        <f t="shared" si="91"/>
        <v>Finland Sweden</v>
      </c>
      <c r="X164" s="32" t="str">
        <f t="shared" si="92"/>
        <v>Eurasian collared dove</v>
      </c>
      <c r="Y164" s="32" t="str">
        <f t="shared" si="93"/>
        <v/>
      </c>
      <c r="Z164" s="32" t="str">
        <f>IF(AND(P164&gt;0,P164&lt;3),TRIM(IF(L164&gt;0,"Denmark: "&amp;IFERROR(LOOKUP(2,1/(Denmark!$C165:$AZ165&lt;&gt;""),Denmark!$C$4:$AZ$4),"")&amp;" ","")&amp;IF(M164&gt;0,"Norway: "&amp;IFERROR(LOOKUP(2,1/(Norway!$C165:$AZ165&lt;&gt;""),Norway!$C$4:$AZ$4),"")&amp;" ","")&amp;IF(N164&gt;0,"Finland: "&amp;IFERROR(LOOKUP(2,1/(Finland!$C165:$AZ165&lt;&gt;""),Finland!$C$4:$AZ$4),"")&amp;" ","")&amp;IF(O164&gt;0,"Sweden: "&amp;IFERROR(LOOKUP(2,1/(Sweden!$C165:$AZ165&lt;&gt;""),Sweden!$C$4:$AZ$4),"")&amp;" ","")),"")</f>
        <v/>
      </c>
      <c r="AA164" s="32">
        <f t="shared" si="94"/>
        <v>4</v>
      </c>
      <c r="AC164" s="32"/>
      <c r="AD164" s="32"/>
      <c r="AE164" s="32"/>
      <c r="AF164" s="32"/>
      <c r="AG164" s="32"/>
      <c r="AH164" s="32"/>
      <c r="AI164" s="32" t="str">
        <f t="shared" ref="AI164:AI195" si="122">F164</f>
        <v>Finland</v>
      </c>
      <c r="AJ164" s="32" t="str">
        <f t="shared" ref="AJ164:AJ195" si="123">G164</f>
        <v>David Enkvist</v>
      </c>
      <c r="AK164" s="32">
        <f t="shared" ref="AK164:AK195" si="124">H164</f>
        <v>51</v>
      </c>
      <c r="AL164" s="32">
        <f t="shared" ref="AL164:AL195" si="125">I164</f>
        <v>3</v>
      </c>
      <c r="AM164" s="32">
        <f t="shared" ref="AM164:AM195" si="126">IF(G164="",-1,H164+(204-ROW())/100000)</f>
        <v>51.000399999999999</v>
      </c>
      <c r="AN164" s="32">
        <f t="shared" ref="AN164:AN195" si="127">IF(G164="",-1,I164+(204-ROW())/100000)</f>
        <v>3.0004</v>
      </c>
      <c r="AO164" s="32" t="str">
        <f t="shared" si="101"/>
        <v>Eurasian collared dove</v>
      </c>
      <c r="AP164" s="32">
        <f t="shared" si="102"/>
        <v>4</v>
      </c>
      <c r="AQ164" s="32">
        <f t="shared" si="103"/>
        <v>2</v>
      </c>
      <c r="AR164" s="32" t="str">
        <f t="shared" si="104"/>
        <v>Finland Sweden</v>
      </c>
      <c r="AS164" s="32">
        <f t="shared" si="105"/>
        <v>4.0014700000000003</v>
      </c>
      <c r="AT164" s="32"/>
      <c r="AU164" s="32" t="str">
        <f t="shared" si="106"/>
        <v>Eurasian collared dove</v>
      </c>
      <c r="AV164" s="32" t="str">
        <f t="shared" si="107"/>
        <v/>
      </c>
      <c r="AW164" s="32" t="str">
        <f t="shared" si="108"/>
        <v/>
      </c>
      <c r="AX164" s="32">
        <f t="shared" si="109"/>
        <v>4</v>
      </c>
      <c r="AY164" s="32">
        <f t="shared" si="110"/>
        <v>-1</v>
      </c>
      <c r="AZ164" s="32"/>
      <c r="BA164" s="32" t="str">
        <f t="shared" si="111"/>
        <v>Eurasian collared dove</v>
      </c>
      <c r="BB164" s="32">
        <f t="shared" si="112"/>
        <v>4</v>
      </c>
      <c r="BC164" s="32">
        <f t="shared" si="113"/>
        <v>2</v>
      </c>
      <c r="BD164" s="32" t="str">
        <f t="shared" si="114"/>
        <v>Finland Sweden</v>
      </c>
      <c r="BE164" s="32">
        <f t="shared" si="115"/>
        <v>-1</v>
      </c>
      <c r="BG164" s="32" t="str">
        <f t="shared" si="116"/>
        <v>Eurasian collared dove</v>
      </c>
      <c r="BH164" s="32" t="str">
        <f t="shared" si="117"/>
        <v/>
      </c>
      <c r="BI164" s="32" t="str">
        <f>IF(Q164=1,TRIM(IF(L164&gt;0,"Denmark: "&amp;IFERROR(LOOKUP(2,1/(Denmark!$C165:$AZ165&lt;&gt;""),Denmark!$C$4:$AZ$4),"")&amp;" ","")&amp;IF(M164&gt;0,"Norway: "&amp;IFERROR(LOOKUP(2,1/(Norway!$C165:$AZ165&lt;&gt;""),Norway!$C$4:$AZ$4),"")&amp;" ","")&amp;IF(N164&gt;0,"Finland: "&amp;IFERROR(LOOKUP(2,1/(Finland!$C165:$AZ165&lt;&gt;""),Finland!$C$4:$AZ$4),"")&amp;" ","")&amp;IF(O164&gt;0,"Sweden: "&amp;IFERROR(LOOKUP(2,1/(Sweden!$C165:$AZ165&lt;&gt;""),Sweden!$C$4:$AZ$4),"")&amp;" ","")),"")</f>
        <v/>
      </c>
      <c r="BJ164" s="32">
        <f t="shared" si="118"/>
        <v>4</v>
      </c>
      <c r="BK164" s="32">
        <f t="shared" si="119"/>
        <v>-1</v>
      </c>
    </row>
    <row r="165" spans="6:63" ht="13.5" customHeight="1">
      <c r="F165" t="str">
        <f t="shared" si="121"/>
        <v>Finland</v>
      </c>
      <c r="G165" t="str">
        <f>IF(Finland!AH$4="","",Finland!AH$4)</f>
        <v/>
      </c>
      <c r="H165" t="str">
        <f>IF(G165="","",COUNTIF(Finland!AH$5:AH$311,"&lt;&gt;"))</f>
        <v/>
      </c>
      <c r="I165" t="str">
        <f>IF(G165="","",SUMPRODUCT(--(Finland!AH$5:AH$311&lt;&gt;""),--($P$4:$P$310&gt;0),--($P$4:$P$310&lt;3)))</f>
        <v/>
      </c>
      <c r="K165" s="32" t="str">
        <f>Denmark!A166</f>
        <v>European turtle dove</v>
      </c>
      <c r="L165" s="32">
        <f>Denmark!BA166</f>
        <v>0</v>
      </c>
      <c r="M165" s="32">
        <f>Norway!BA166</f>
        <v>0</v>
      </c>
      <c r="N165" s="32">
        <f>Finland!BA166</f>
        <v>0</v>
      </c>
      <c r="O165" s="32">
        <f>Sweden!BA166</f>
        <v>0</v>
      </c>
      <c r="P165" s="32">
        <f t="shared" si="86"/>
        <v>0</v>
      </c>
      <c r="Q165" s="32">
        <f t="shared" si="87"/>
        <v>0</v>
      </c>
      <c r="S165" s="32" t="str">
        <f t="shared" si="88"/>
        <v>European turtle dove</v>
      </c>
      <c r="T165" s="32">
        <f t="shared" si="89"/>
        <v>0</v>
      </c>
      <c r="U165" s="32">
        <f t="shared" si="90"/>
        <v>0</v>
      </c>
      <c r="V165" s="32" t="str">
        <f t="shared" si="91"/>
        <v/>
      </c>
      <c r="X165" s="32" t="str">
        <f t="shared" si="92"/>
        <v>European turtle dove</v>
      </c>
      <c r="Y165" s="32" t="str">
        <f t="shared" si="93"/>
        <v/>
      </c>
      <c r="Z165" s="32" t="str">
        <f>IF(AND(P165&gt;0,P165&lt;3),TRIM(IF(L165&gt;0,"Denmark: "&amp;IFERROR(LOOKUP(2,1/(Denmark!$C166:$AZ166&lt;&gt;""),Denmark!$C$4:$AZ$4),"")&amp;" ","")&amp;IF(M165&gt;0,"Norway: "&amp;IFERROR(LOOKUP(2,1/(Norway!$C166:$AZ166&lt;&gt;""),Norway!$C$4:$AZ$4),"")&amp;" ","")&amp;IF(N165&gt;0,"Finland: "&amp;IFERROR(LOOKUP(2,1/(Finland!$C166:$AZ166&lt;&gt;""),Finland!$C$4:$AZ$4),"")&amp;" ","")&amp;IF(O165&gt;0,"Sweden: "&amp;IFERROR(LOOKUP(2,1/(Sweden!$C166:$AZ166&lt;&gt;""),Sweden!$C$4:$AZ$4),"")&amp;" ","")),"")</f>
        <v/>
      </c>
      <c r="AA165" s="32">
        <f t="shared" si="94"/>
        <v>0</v>
      </c>
      <c r="AC165" s="32"/>
      <c r="AD165" s="32"/>
      <c r="AE165" s="32"/>
      <c r="AF165" s="32"/>
      <c r="AG165" s="32"/>
      <c r="AH165" s="32"/>
      <c r="AI165" s="32" t="str">
        <f t="shared" si="122"/>
        <v>Finland</v>
      </c>
      <c r="AJ165" s="32" t="str">
        <f t="shared" si="123"/>
        <v/>
      </c>
      <c r="AK165" s="32" t="str">
        <f t="shared" si="124"/>
        <v/>
      </c>
      <c r="AL165" s="32" t="str">
        <f t="shared" si="125"/>
        <v/>
      </c>
      <c r="AM165" s="32">
        <f t="shared" si="126"/>
        <v>-1</v>
      </c>
      <c r="AN165" s="32">
        <f t="shared" si="127"/>
        <v>-1</v>
      </c>
      <c r="AO165" s="32" t="str">
        <f t="shared" si="101"/>
        <v>European turtle dove</v>
      </c>
      <c r="AP165" s="32">
        <f t="shared" si="102"/>
        <v>0</v>
      </c>
      <c r="AQ165" s="32">
        <f t="shared" si="103"/>
        <v>0</v>
      </c>
      <c r="AR165" s="32" t="str">
        <f t="shared" si="104"/>
        <v/>
      </c>
      <c r="AS165" s="32">
        <f t="shared" si="105"/>
        <v>1.4599999999999999E-3</v>
      </c>
      <c r="AT165" s="32"/>
      <c r="AU165" s="32" t="str">
        <f t="shared" si="106"/>
        <v>European turtle dove</v>
      </c>
      <c r="AV165" s="32" t="str">
        <f t="shared" si="107"/>
        <v/>
      </c>
      <c r="AW165" s="32" t="str">
        <f t="shared" si="108"/>
        <v/>
      </c>
      <c r="AX165" s="32">
        <f t="shared" si="109"/>
        <v>0</v>
      </c>
      <c r="AY165" s="32">
        <f t="shared" si="110"/>
        <v>-1</v>
      </c>
      <c r="AZ165" s="32"/>
      <c r="BA165" s="32" t="str">
        <f t="shared" si="111"/>
        <v>European turtle dove</v>
      </c>
      <c r="BB165" s="32">
        <f t="shared" si="112"/>
        <v>0</v>
      </c>
      <c r="BC165" s="32">
        <f t="shared" si="113"/>
        <v>0</v>
      </c>
      <c r="BD165" s="32" t="str">
        <f t="shared" si="114"/>
        <v/>
      </c>
      <c r="BE165" s="32">
        <f t="shared" si="115"/>
        <v>-1</v>
      </c>
      <c r="BG165" s="32" t="str">
        <f t="shared" si="116"/>
        <v>European turtle dove</v>
      </c>
      <c r="BH165" s="32" t="str">
        <f t="shared" si="117"/>
        <v/>
      </c>
      <c r="BI165" s="32" t="str">
        <f>IF(Q165=1,TRIM(IF(L165&gt;0,"Denmark: "&amp;IFERROR(LOOKUP(2,1/(Denmark!$C166:$AZ166&lt;&gt;""),Denmark!$C$4:$AZ$4),"")&amp;" ","")&amp;IF(M165&gt;0,"Norway: "&amp;IFERROR(LOOKUP(2,1/(Norway!$C166:$AZ166&lt;&gt;""),Norway!$C$4:$AZ$4),"")&amp;" ","")&amp;IF(N165&gt;0,"Finland: "&amp;IFERROR(LOOKUP(2,1/(Finland!$C166:$AZ166&lt;&gt;""),Finland!$C$4:$AZ$4),"")&amp;" ","")&amp;IF(O165&gt;0,"Sweden: "&amp;IFERROR(LOOKUP(2,1/(Sweden!$C166:$AZ166&lt;&gt;""),Sweden!$C$4:$AZ$4),"")&amp;" ","")),"")</f>
        <v/>
      </c>
      <c r="BJ165" s="32">
        <f t="shared" si="118"/>
        <v>0</v>
      </c>
      <c r="BK165" s="32">
        <f t="shared" si="119"/>
        <v>-1</v>
      </c>
    </row>
    <row r="166" spans="6:63" ht="13.5" customHeight="1">
      <c r="F166" t="str">
        <f t="shared" si="121"/>
        <v>Finland</v>
      </c>
      <c r="G166" t="str">
        <f>IF(Finland!AI$4="","",Finland!AI$4)</f>
        <v/>
      </c>
      <c r="H166" t="str">
        <f>IF(G166="","",COUNTIF(Finland!AI$5:AI$311,"&lt;&gt;"))</f>
        <v/>
      </c>
      <c r="I166" t="str">
        <f>IF(G166="","",SUMPRODUCT(--(Finland!AI$5:AI$311&lt;&gt;""),--($P$4:$P$310&gt;0),--($P$4:$P$310&lt;3)))</f>
        <v/>
      </c>
      <c r="K166" s="32" t="str">
        <f>Denmark!A167</f>
        <v>Common cuckoo</v>
      </c>
      <c r="L166" s="32">
        <f>Denmark!BA167</f>
        <v>0</v>
      </c>
      <c r="M166" s="32">
        <f>Norway!BA167</f>
        <v>0</v>
      </c>
      <c r="N166" s="32">
        <f>Finland!BA167</f>
        <v>1</v>
      </c>
      <c r="O166" s="32">
        <f>Sweden!BA167</f>
        <v>0</v>
      </c>
      <c r="P166" s="32">
        <f t="shared" si="86"/>
        <v>1</v>
      </c>
      <c r="Q166" s="32">
        <f t="shared" si="87"/>
        <v>1</v>
      </c>
      <c r="S166" s="32" t="str">
        <f t="shared" si="88"/>
        <v>Common cuckoo</v>
      </c>
      <c r="T166" s="32">
        <f t="shared" si="89"/>
        <v>1</v>
      </c>
      <c r="U166" s="32">
        <f t="shared" si="90"/>
        <v>1</v>
      </c>
      <c r="V166" s="32" t="str">
        <f t="shared" si="91"/>
        <v>Finland</v>
      </c>
      <c r="X166" s="32" t="str">
        <f t="shared" si="92"/>
        <v>Common cuckoo</v>
      </c>
      <c r="Y166" s="32" t="str">
        <f t="shared" si="93"/>
        <v>Finland</v>
      </c>
      <c r="Z166" s="32" t="str">
        <f>IF(AND(P166&gt;0,P166&lt;3),TRIM(IF(L166&gt;0,"Denmark: "&amp;IFERROR(LOOKUP(2,1/(Denmark!$C167:$AZ167&lt;&gt;""),Denmark!$C$4:$AZ$4),"")&amp;" ","")&amp;IF(M166&gt;0,"Norway: "&amp;IFERROR(LOOKUP(2,1/(Norway!$C167:$AZ167&lt;&gt;""),Norway!$C$4:$AZ$4),"")&amp;" ","")&amp;IF(N166&gt;0,"Finland: "&amp;IFERROR(LOOKUP(2,1/(Finland!$C167:$AZ167&lt;&gt;""),Finland!$C$4:$AZ$4),"")&amp;" ","")&amp;IF(O166&gt;0,"Sweden: "&amp;IFERROR(LOOKUP(2,1/(Sweden!$C167:$AZ167&lt;&gt;""),Sweden!$C$4:$AZ$4),"")&amp;" ","")),"")</f>
        <v>Finland: Viljami Selander</v>
      </c>
      <c r="AA166" s="32">
        <f t="shared" si="94"/>
        <v>1</v>
      </c>
      <c r="AC166" s="32"/>
      <c r="AD166" s="32"/>
      <c r="AE166" s="32"/>
      <c r="AF166" s="32"/>
      <c r="AG166" s="32"/>
      <c r="AH166" s="32"/>
      <c r="AI166" s="32" t="str">
        <f t="shared" si="122"/>
        <v>Finland</v>
      </c>
      <c r="AJ166" s="32" t="str">
        <f t="shared" si="123"/>
        <v/>
      </c>
      <c r="AK166" s="32" t="str">
        <f t="shared" si="124"/>
        <v/>
      </c>
      <c r="AL166" s="32" t="str">
        <f t="shared" si="125"/>
        <v/>
      </c>
      <c r="AM166" s="32">
        <f t="shared" si="126"/>
        <v>-1</v>
      </c>
      <c r="AN166" s="32">
        <f t="shared" si="127"/>
        <v>-1</v>
      </c>
      <c r="AO166" s="32" t="str">
        <f t="shared" si="101"/>
        <v>Common cuckoo</v>
      </c>
      <c r="AP166" s="32">
        <f t="shared" si="102"/>
        <v>1</v>
      </c>
      <c r="AQ166" s="32">
        <f t="shared" si="103"/>
        <v>1</v>
      </c>
      <c r="AR166" s="32" t="str">
        <f t="shared" si="104"/>
        <v>Finland</v>
      </c>
      <c r="AS166" s="32">
        <f t="shared" si="105"/>
        <v>1.00145</v>
      </c>
      <c r="AT166" s="32"/>
      <c r="AU166" s="32" t="str">
        <f t="shared" si="106"/>
        <v>Common cuckoo</v>
      </c>
      <c r="AV166" s="32" t="str">
        <f t="shared" si="107"/>
        <v>Finland</v>
      </c>
      <c r="AW166" s="32" t="str">
        <f t="shared" si="108"/>
        <v>Finland: Viljami Selander</v>
      </c>
      <c r="AX166" s="32">
        <f t="shared" si="109"/>
        <v>1</v>
      </c>
      <c r="AY166" s="32">
        <f t="shared" si="110"/>
        <v>2000.145</v>
      </c>
      <c r="AZ166" s="32"/>
      <c r="BA166" s="32" t="str">
        <f t="shared" si="111"/>
        <v>Common cuckoo</v>
      </c>
      <c r="BB166" s="32">
        <f t="shared" si="112"/>
        <v>1</v>
      </c>
      <c r="BC166" s="32">
        <f t="shared" si="113"/>
        <v>1</v>
      </c>
      <c r="BD166" s="32" t="str">
        <f t="shared" si="114"/>
        <v>Finland</v>
      </c>
      <c r="BE166" s="32">
        <f t="shared" si="115"/>
        <v>-1</v>
      </c>
      <c r="BG166" s="32" t="str">
        <f t="shared" si="116"/>
        <v>Common cuckoo</v>
      </c>
      <c r="BH166" s="32" t="str">
        <f t="shared" si="117"/>
        <v>Finland</v>
      </c>
      <c r="BI166" s="32" t="str">
        <f>IF(Q166=1,TRIM(IF(L166&gt;0,"Denmark: "&amp;IFERROR(LOOKUP(2,1/(Denmark!$C167:$AZ167&lt;&gt;""),Denmark!$C$4:$AZ$4),"")&amp;" ","")&amp;IF(M166&gt;0,"Norway: "&amp;IFERROR(LOOKUP(2,1/(Norway!$C167:$AZ167&lt;&gt;""),Norway!$C$4:$AZ$4),"")&amp;" ","")&amp;IF(N166&gt;0,"Finland: "&amp;IFERROR(LOOKUP(2,1/(Finland!$C167:$AZ167&lt;&gt;""),Finland!$C$4:$AZ$4),"")&amp;" ","")&amp;IF(O166&gt;0,"Sweden: "&amp;IFERROR(LOOKUP(2,1/(Sweden!$C167:$AZ167&lt;&gt;""),Sweden!$C$4:$AZ$4),"")&amp;" ","")),"")</f>
        <v>Finland: Viljami Selander</v>
      </c>
      <c r="BJ166" s="32">
        <f t="shared" si="118"/>
        <v>1</v>
      </c>
      <c r="BK166" s="32">
        <f t="shared" si="119"/>
        <v>1.00145</v>
      </c>
    </row>
    <row r="167" spans="6:63" ht="13.5" customHeight="1">
      <c r="F167" t="str">
        <f t="shared" si="121"/>
        <v>Finland</v>
      </c>
      <c r="G167" t="str">
        <f>IF(Finland!AJ$4="","",Finland!AJ$4)</f>
        <v/>
      </c>
      <c r="H167" t="str">
        <f>IF(G167="","",COUNTIF(Finland!AJ$5:AJ$311,"&lt;&gt;"))</f>
        <v/>
      </c>
      <c r="I167" t="str">
        <f>IF(G167="","",SUMPRODUCT(--(Finland!AJ$5:AJ$311&lt;&gt;""),--($P$4:$P$310&gt;0),--($P$4:$P$310&lt;3)))</f>
        <v/>
      </c>
      <c r="K167" s="32" t="str">
        <f>Denmark!A168</f>
        <v>Eurasian eagle-owl</v>
      </c>
      <c r="L167" s="32">
        <f>Denmark!BA168</f>
        <v>0</v>
      </c>
      <c r="M167" s="32">
        <f>Norway!BA168</f>
        <v>0</v>
      </c>
      <c r="N167" s="32">
        <f>Finland!BA168</f>
        <v>0</v>
      </c>
      <c r="O167" s="32">
        <f>Sweden!BA168</f>
        <v>0</v>
      </c>
      <c r="P167" s="32">
        <f t="shared" si="86"/>
        <v>0</v>
      </c>
      <c r="Q167" s="32">
        <f t="shared" si="87"/>
        <v>0</v>
      </c>
      <c r="S167" s="32" t="str">
        <f t="shared" si="88"/>
        <v>Eurasian eagle-owl</v>
      </c>
      <c r="T167" s="32">
        <f t="shared" si="89"/>
        <v>0</v>
      </c>
      <c r="U167" s="32">
        <f t="shared" si="90"/>
        <v>0</v>
      </c>
      <c r="V167" s="32" t="str">
        <f t="shared" si="91"/>
        <v/>
      </c>
      <c r="X167" s="32" t="str">
        <f t="shared" si="92"/>
        <v>Eurasian eagle-owl</v>
      </c>
      <c r="Y167" s="32" t="str">
        <f t="shared" si="93"/>
        <v/>
      </c>
      <c r="Z167" s="32" t="str">
        <f>IF(AND(P167&gt;0,P167&lt;3),TRIM(IF(L167&gt;0,"Denmark: "&amp;IFERROR(LOOKUP(2,1/(Denmark!$C168:$AZ168&lt;&gt;""),Denmark!$C$4:$AZ$4),"")&amp;" ","")&amp;IF(M167&gt;0,"Norway: "&amp;IFERROR(LOOKUP(2,1/(Norway!$C168:$AZ168&lt;&gt;""),Norway!$C$4:$AZ$4),"")&amp;" ","")&amp;IF(N167&gt;0,"Finland: "&amp;IFERROR(LOOKUP(2,1/(Finland!$C168:$AZ168&lt;&gt;""),Finland!$C$4:$AZ$4),"")&amp;" ","")&amp;IF(O167&gt;0,"Sweden: "&amp;IFERROR(LOOKUP(2,1/(Sweden!$C168:$AZ168&lt;&gt;""),Sweden!$C$4:$AZ$4),"")&amp;" ","")),"")</f>
        <v/>
      </c>
      <c r="AA167" s="32">
        <f t="shared" si="94"/>
        <v>0</v>
      </c>
      <c r="AC167" s="32"/>
      <c r="AD167" s="32"/>
      <c r="AE167" s="32"/>
      <c r="AF167" s="32"/>
      <c r="AG167" s="32"/>
      <c r="AH167" s="32"/>
      <c r="AI167" s="32" t="str">
        <f t="shared" si="122"/>
        <v>Finland</v>
      </c>
      <c r="AJ167" s="32" t="str">
        <f t="shared" si="123"/>
        <v/>
      </c>
      <c r="AK167" s="32" t="str">
        <f t="shared" si="124"/>
        <v/>
      </c>
      <c r="AL167" s="32" t="str">
        <f t="shared" si="125"/>
        <v/>
      </c>
      <c r="AM167" s="32">
        <f t="shared" si="126"/>
        <v>-1</v>
      </c>
      <c r="AN167" s="32">
        <f t="shared" si="127"/>
        <v>-1</v>
      </c>
      <c r="AO167" s="32" t="str">
        <f t="shared" si="101"/>
        <v>Eurasian eagle-owl</v>
      </c>
      <c r="AP167" s="32">
        <f t="shared" si="102"/>
        <v>0</v>
      </c>
      <c r="AQ167" s="32">
        <f t="shared" si="103"/>
        <v>0</v>
      </c>
      <c r="AR167" s="32" t="str">
        <f t="shared" si="104"/>
        <v/>
      </c>
      <c r="AS167" s="32">
        <f t="shared" si="105"/>
        <v>1.4400000000000001E-3</v>
      </c>
      <c r="AT167" s="32"/>
      <c r="AU167" s="32" t="str">
        <f t="shared" si="106"/>
        <v>Eurasian eagle-owl</v>
      </c>
      <c r="AV167" s="32" t="str">
        <f t="shared" si="107"/>
        <v/>
      </c>
      <c r="AW167" s="32" t="str">
        <f t="shared" si="108"/>
        <v/>
      </c>
      <c r="AX167" s="32">
        <f t="shared" si="109"/>
        <v>0</v>
      </c>
      <c r="AY167" s="32">
        <f t="shared" si="110"/>
        <v>-1</v>
      </c>
      <c r="AZ167" s="32"/>
      <c r="BA167" s="32" t="str">
        <f t="shared" si="111"/>
        <v>Eurasian eagle-owl</v>
      </c>
      <c r="BB167" s="32">
        <f t="shared" si="112"/>
        <v>0</v>
      </c>
      <c r="BC167" s="32">
        <f t="shared" si="113"/>
        <v>0</v>
      </c>
      <c r="BD167" s="32" t="str">
        <f t="shared" si="114"/>
        <v/>
      </c>
      <c r="BE167" s="32">
        <f t="shared" si="115"/>
        <v>-1</v>
      </c>
      <c r="BG167" s="32" t="str">
        <f t="shared" si="116"/>
        <v>Eurasian eagle-owl</v>
      </c>
      <c r="BH167" s="32" t="str">
        <f t="shared" si="117"/>
        <v/>
      </c>
      <c r="BI167" s="32" t="str">
        <f>IF(Q167=1,TRIM(IF(L167&gt;0,"Denmark: "&amp;IFERROR(LOOKUP(2,1/(Denmark!$C168:$AZ168&lt;&gt;""),Denmark!$C$4:$AZ$4),"")&amp;" ","")&amp;IF(M167&gt;0,"Norway: "&amp;IFERROR(LOOKUP(2,1/(Norway!$C168:$AZ168&lt;&gt;""),Norway!$C$4:$AZ$4),"")&amp;" ","")&amp;IF(N167&gt;0,"Finland: "&amp;IFERROR(LOOKUP(2,1/(Finland!$C168:$AZ168&lt;&gt;""),Finland!$C$4:$AZ$4),"")&amp;" ","")&amp;IF(O167&gt;0,"Sweden: "&amp;IFERROR(LOOKUP(2,1/(Sweden!$C168:$AZ168&lt;&gt;""),Sweden!$C$4:$AZ$4),"")&amp;" ","")),"")</f>
        <v/>
      </c>
      <c r="BJ167" s="32">
        <f t="shared" si="118"/>
        <v>0</v>
      </c>
      <c r="BK167" s="32">
        <f t="shared" si="119"/>
        <v>-1</v>
      </c>
    </row>
    <row r="168" spans="6:63" ht="13.5" customHeight="1">
      <c r="F168" t="str">
        <f t="shared" si="121"/>
        <v>Finland</v>
      </c>
      <c r="G168" t="str">
        <f>IF(Finland!AK$4="","",Finland!AK$4)</f>
        <v/>
      </c>
      <c r="H168" t="str">
        <f>IF(G168="","",COUNTIF(Finland!AK$5:AK$311,"&lt;&gt;"))</f>
        <v/>
      </c>
      <c r="I168" t="str">
        <f>IF(G168="","",SUMPRODUCT(--(Finland!AK$5:AK$311&lt;&gt;""),--($P$4:$P$310&gt;0),--($P$4:$P$310&lt;3)))</f>
        <v/>
      </c>
      <c r="K168" s="32" t="str">
        <f>Denmark!A169</f>
        <v>Snowy owl</v>
      </c>
      <c r="L168" s="32">
        <f>Denmark!BA169</f>
        <v>0</v>
      </c>
      <c r="M168" s="32">
        <f>Norway!BA169</f>
        <v>0</v>
      </c>
      <c r="N168" s="32">
        <f>Finland!BA169</f>
        <v>0</v>
      </c>
      <c r="O168" s="32">
        <f>Sweden!BA169</f>
        <v>0</v>
      </c>
      <c r="P168" s="32">
        <f t="shared" si="86"/>
        <v>0</v>
      </c>
      <c r="Q168" s="32">
        <f t="shared" si="87"/>
        <v>0</v>
      </c>
      <c r="S168" s="32" t="str">
        <f t="shared" si="88"/>
        <v>Snowy owl</v>
      </c>
      <c r="T168" s="32">
        <f t="shared" si="89"/>
        <v>0</v>
      </c>
      <c r="U168" s="32">
        <f t="shared" si="90"/>
        <v>0</v>
      </c>
      <c r="V168" s="32" t="str">
        <f t="shared" si="91"/>
        <v/>
      </c>
      <c r="X168" s="32" t="str">
        <f t="shared" si="92"/>
        <v>Snowy owl</v>
      </c>
      <c r="Y168" s="32" t="str">
        <f t="shared" si="93"/>
        <v/>
      </c>
      <c r="Z168" s="32" t="str">
        <f>IF(AND(P168&gt;0,P168&lt;3),TRIM(IF(L168&gt;0,"Denmark: "&amp;IFERROR(LOOKUP(2,1/(Denmark!$C169:$AZ169&lt;&gt;""),Denmark!$C$4:$AZ$4),"")&amp;" ","")&amp;IF(M168&gt;0,"Norway: "&amp;IFERROR(LOOKUP(2,1/(Norway!$C169:$AZ169&lt;&gt;""),Norway!$C$4:$AZ$4),"")&amp;" ","")&amp;IF(N168&gt;0,"Finland: "&amp;IFERROR(LOOKUP(2,1/(Finland!$C169:$AZ169&lt;&gt;""),Finland!$C$4:$AZ$4),"")&amp;" ","")&amp;IF(O168&gt;0,"Sweden: "&amp;IFERROR(LOOKUP(2,1/(Sweden!$C169:$AZ169&lt;&gt;""),Sweden!$C$4:$AZ$4),"")&amp;" ","")),"")</f>
        <v/>
      </c>
      <c r="AA168" s="32">
        <f t="shared" si="94"/>
        <v>0</v>
      </c>
      <c r="AC168" s="32"/>
      <c r="AD168" s="32"/>
      <c r="AE168" s="32"/>
      <c r="AF168" s="32"/>
      <c r="AG168" s="32"/>
      <c r="AH168" s="32"/>
      <c r="AI168" s="32" t="str">
        <f t="shared" si="122"/>
        <v>Finland</v>
      </c>
      <c r="AJ168" s="32" t="str">
        <f t="shared" si="123"/>
        <v/>
      </c>
      <c r="AK168" s="32" t="str">
        <f t="shared" si="124"/>
        <v/>
      </c>
      <c r="AL168" s="32" t="str">
        <f t="shared" si="125"/>
        <v/>
      </c>
      <c r="AM168" s="32">
        <f t="shared" si="126"/>
        <v>-1</v>
      </c>
      <c r="AN168" s="32">
        <f t="shared" si="127"/>
        <v>-1</v>
      </c>
      <c r="AO168" s="32" t="str">
        <f t="shared" si="101"/>
        <v>Snowy owl</v>
      </c>
      <c r="AP168" s="32">
        <f t="shared" si="102"/>
        <v>0</v>
      </c>
      <c r="AQ168" s="32">
        <f t="shared" si="103"/>
        <v>0</v>
      </c>
      <c r="AR168" s="32" t="str">
        <f t="shared" si="104"/>
        <v/>
      </c>
      <c r="AS168" s="32">
        <f t="shared" si="105"/>
        <v>1.4300000000000001E-3</v>
      </c>
      <c r="AT168" s="32"/>
      <c r="AU168" s="32" t="str">
        <f t="shared" si="106"/>
        <v>Snowy owl</v>
      </c>
      <c r="AV168" s="32" t="str">
        <f t="shared" si="107"/>
        <v/>
      </c>
      <c r="AW168" s="32" t="str">
        <f t="shared" si="108"/>
        <v/>
      </c>
      <c r="AX168" s="32">
        <f t="shared" si="109"/>
        <v>0</v>
      </c>
      <c r="AY168" s="32">
        <f t="shared" si="110"/>
        <v>-1</v>
      </c>
      <c r="AZ168" s="32"/>
      <c r="BA168" s="32" t="str">
        <f t="shared" si="111"/>
        <v>Snowy owl</v>
      </c>
      <c r="BB168" s="32">
        <f t="shared" si="112"/>
        <v>0</v>
      </c>
      <c r="BC168" s="32">
        <f t="shared" si="113"/>
        <v>0</v>
      </c>
      <c r="BD168" s="32" t="str">
        <f t="shared" si="114"/>
        <v/>
      </c>
      <c r="BE168" s="32">
        <f t="shared" si="115"/>
        <v>-1</v>
      </c>
      <c r="BG168" s="32" t="str">
        <f t="shared" si="116"/>
        <v>Snowy owl</v>
      </c>
      <c r="BH168" s="32" t="str">
        <f t="shared" si="117"/>
        <v/>
      </c>
      <c r="BI168" s="32" t="str">
        <f>IF(Q168=1,TRIM(IF(L168&gt;0,"Denmark: "&amp;IFERROR(LOOKUP(2,1/(Denmark!$C169:$AZ169&lt;&gt;""),Denmark!$C$4:$AZ$4),"")&amp;" ","")&amp;IF(M168&gt;0,"Norway: "&amp;IFERROR(LOOKUP(2,1/(Norway!$C169:$AZ169&lt;&gt;""),Norway!$C$4:$AZ$4),"")&amp;" ","")&amp;IF(N168&gt;0,"Finland: "&amp;IFERROR(LOOKUP(2,1/(Finland!$C169:$AZ169&lt;&gt;""),Finland!$C$4:$AZ$4),"")&amp;" ","")&amp;IF(O168&gt;0,"Sweden: "&amp;IFERROR(LOOKUP(2,1/(Sweden!$C169:$AZ169&lt;&gt;""),Sweden!$C$4:$AZ$4),"")&amp;" ","")),"")</f>
        <v/>
      </c>
      <c r="BJ168" s="32">
        <f t="shared" si="118"/>
        <v>0</v>
      </c>
      <c r="BK168" s="32">
        <f t="shared" si="119"/>
        <v>-1</v>
      </c>
    </row>
    <row r="169" spans="6:63" ht="13.5" customHeight="1">
      <c r="F169" t="str">
        <f t="shared" si="121"/>
        <v>Finland</v>
      </c>
      <c r="G169" t="str">
        <f>IF(Finland!AL$4="","",Finland!AL$4)</f>
        <v/>
      </c>
      <c r="H169" t="str">
        <f>IF(G169="","",COUNTIF(Finland!AL$5:AL$311,"&lt;&gt;"))</f>
        <v/>
      </c>
      <c r="I169" t="str">
        <f>IF(G169="","",SUMPRODUCT(--(Finland!AL$5:AL$311&lt;&gt;""),--($P$4:$P$310&gt;0),--($P$4:$P$310&lt;3)))</f>
        <v/>
      </c>
      <c r="K169" s="32" t="str">
        <f>Denmark!A170</f>
        <v>Northern hawk-owl</v>
      </c>
      <c r="L169" s="32">
        <f>Denmark!BA170</f>
        <v>0</v>
      </c>
      <c r="M169" s="32">
        <f>Norway!BA170</f>
        <v>0</v>
      </c>
      <c r="N169" s="32">
        <f>Finland!BA170</f>
        <v>0</v>
      </c>
      <c r="O169" s="32">
        <f>Sweden!BA170</f>
        <v>0</v>
      </c>
      <c r="P169" s="32">
        <f t="shared" si="86"/>
        <v>0</v>
      </c>
      <c r="Q169" s="32">
        <f t="shared" si="87"/>
        <v>0</v>
      </c>
      <c r="S169" s="32" t="str">
        <f t="shared" si="88"/>
        <v>Northern hawk-owl</v>
      </c>
      <c r="T169" s="32">
        <f t="shared" si="89"/>
        <v>0</v>
      </c>
      <c r="U169" s="32">
        <f t="shared" si="90"/>
        <v>0</v>
      </c>
      <c r="V169" s="32" t="str">
        <f t="shared" si="91"/>
        <v/>
      </c>
      <c r="X169" s="32" t="str">
        <f t="shared" si="92"/>
        <v>Northern hawk-owl</v>
      </c>
      <c r="Y169" s="32" t="str">
        <f t="shared" si="93"/>
        <v/>
      </c>
      <c r="Z169" s="32" t="str">
        <f>IF(AND(P169&gt;0,P169&lt;3),TRIM(IF(L169&gt;0,"Denmark: "&amp;IFERROR(LOOKUP(2,1/(Denmark!$C170:$AZ170&lt;&gt;""),Denmark!$C$4:$AZ$4),"")&amp;" ","")&amp;IF(M169&gt;0,"Norway: "&amp;IFERROR(LOOKUP(2,1/(Norway!$C170:$AZ170&lt;&gt;""),Norway!$C$4:$AZ$4),"")&amp;" ","")&amp;IF(N169&gt;0,"Finland: "&amp;IFERROR(LOOKUP(2,1/(Finland!$C170:$AZ170&lt;&gt;""),Finland!$C$4:$AZ$4),"")&amp;" ","")&amp;IF(O169&gt;0,"Sweden: "&amp;IFERROR(LOOKUP(2,1/(Sweden!$C170:$AZ170&lt;&gt;""),Sweden!$C$4:$AZ$4),"")&amp;" ","")),"")</f>
        <v/>
      </c>
      <c r="AA169" s="32">
        <f t="shared" si="94"/>
        <v>0</v>
      </c>
      <c r="AC169" s="32"/>
      <c r="AD169" s="32"/>
      <c r="AE169" s="32"/>
      <c r="AF169" s="32"/>
      <c r="AG169" s="32"/>
      <c r="AH169" s="32"/>
      <c r="AI169" s="32" t="str">
        <f t="shared" si="122"/>
        <v>Finland</v>
      </c>
      <c r="AJ169" s="32" t="str">
        <f t="shared" si="123"/>
        <v/>
      </c>
      <c r="AK169" s="32" t="str">
        <f t="shared" si="124"/>
        <v/>
      </c>
      <c r="AL169" s="32" t="str">
        <f t="shared" si="125"/>
        <v/>
      </c>
      <c r="AM169" s="32">
        <f t="shared" si="126"/>
        <v>-1</v>
      </c>
      <c r="AN169" s="32">
        <f t="shared" si="127"/>
        <v>-1</v>
      </c>
      <c r="AO169" s="32" t="str">
        <f t="shared" si="101"/>
        <v>Northern hawk-owl</v>
      </c>
      <c r="AP169" s="32">
        <f t="shared" si="102"/>
        <v>0</v>
      </c>
      <c r="AQ169" s="32">
        <f t="shared" si="103"/>
        <v>0</v>
      </c>
      <c r="AR169" s="32" t="str">
        <f t="shared" si="104"/>
        <v/>
      </c>
      <c r="AS169" s="32">
        <f t="shared" si="105"/>
        <v>1.42E-3</v>
      </c>
      <c r="AT169" s="32"/>
      <c r="AU169" s="32" t="str">
        <f t="shared" si="106"/>
        <v>Northern hawk-owl</v>
      </c>
      <c r="AV169" s="32" t="str">
        <f t="shared" si="107"/>
        <v/>
      </c>
      <c r="AW169" s="32" t="str">
        <f t="shared" si="108"/>
        <v/>
      </c>
      <c r="AX169" s="32">
        <f t="shared" si="109"/>
        <v>0</v>
      </c>
      <c r="AY169" s="32">
        <f t="shared" si="110"/>
        <v>-1</v>
      </c>
      <c r="AZ169" s="32"/>
      <c r="BA169" s="32" t="str">
        <f t="shared" si="111"/>
        <v>Northern hawk-owl</v>
      </c>
      <c r="BB169" s="32">
        <f t="shared" si="112"/>
        <v>0</v>
      </c>
      <c r="BC169" s="32">
        <f t="shared" si="113"/>
        <v>0</v>
      </c>
      <c r="BD169" s="32" t="str">
        <f t="shared" si="114"/>
        <v/>
      </c>
      <c r="BE169" s="32">
        <f t="shared" si="115"/>
        <v>-1</v>
      </c>
      <c r="BG169" s="32" t="str">
        <f t="shared" si="116"/>
        <v>Northern hawk-owl</v>
      </c>
      <c r="BH169" s="32" t="str">
        <f t="shared" si="117"/>
        <v/>
      </c>
      <c r="BI169" s="32" t="str">
        <f>IF(Q169=1,TRIM(IF(L169&gt;0,"Denmark: "&amp;IFERROR(LOOKUP(2,1/(Denmark!$C170:$AZ170&lt;&gt;""),Denmark!$C$4:$AZ$4),"")&amp;" ","")&amp;IF(M169&gt;0,"Norway: "&amp;IFERROR(LOOKUP(2,1/(Norway!$C170:$AZ170&lt;&gt;""),Norway!$C$4:$AZ$4),"")&amp;" ","")&amp;IF(N169&gt;0,"Finland: "&amp;IFERROR(LOOKUP(2,1/(Finland!$C170:$AZ170&lt;&gt;""),Finland!$C$4:$AZ$4),"")&amp;" ","")&amp;IF(O169&gt;0,"Sweden: "&amp;IFERROR(LOOKUP(2,1/(Sweden!$C170:$AZ170&lt;&gt;""),Sweden!$C$4:$AZ$4),"")&amp;" ","")),"")</f>
        <v/>
      </c>
      <c r="BJ169" s="32">
        <f t="shared" si="118"/>
        <v>0</v>
      </c>
      <c r="BK169" s="32">
        <f t="shared" si="119"/>
        <v>-1</v>
      </c>
    </row>
    <row r="170" spans="6:63" ht="13.5" customHeight="1">
      <c r="F170" t="str">
        <f t="shared" si="121"/>
        <v>Finland</v>
      </c>
      <c r="G170" t="str">
        <f>IF(Finland!AM$4="","",Finland!AM$4)</f>
        <v/>
      </c>
      <c r="H170" t="str">
        <f>IF(G170="","",COUNTIF(Finland!AM$5:AM$311,"&lt;&gt;"))</f>
        <v/>
      </c>
      <c r="I170" t="str">
        <f>IF(G170="","",SUMPRODUCT(--(Finland!AM$5:AM$311&lt;&gt;""),--($P$4:$P$310&gt;0),--($P$4:$P$310&lt;3)))</f>
        <v/>
      </c>
      <c r="K170" s="32" t="str">
        <f>Denmark!A171</f>
        <v>Eurasian pygmy owl</v>
      </c>
      <c r="L170" s="32">
        <f>Denmark!BA171</f>
        <v>0</v>
      </c>
      <c r="M170" s="32">
        <f>Norway!BA171</f>
        <v>0</v>
      </c>
      <c r="N170" s="32">
        <f>Finland!BA171</f>
        <v>2</v>
      </c>
      <c r="O170" s="32">
        <f>Sweden!BA171</f>
        <v>0</v>
      </c>
      <c r="P170" s="32">
        <f t="shared" si="86"/>
        <v>2</v>
      </c>
      <c r="Q170" s="32">
        <f t="shared" si="87"/>
        <v>1</v>
      </c>
      <c r="S170" s="32" t="str">
        <f t="shared" si="88"/>
        <v>Eurasian pygmy owl</v>
      </c>
      <c r="T170" s="32">
        <f t="shared" si="89"/>
        <v>2</v>
      </c>
      <c r="U170" s="32">
        <f t="shared" si="90"/>
        <v>1</v>
      </c>
      <c r="V170" s="32" t="str">
        <f t="shared" si="91"/>
        <v>Finland</v>
      </c>
      <c r="X170" s="32" t="str">
        <f t="shared" si="92"/>
        <v>Eurasian pygmy owl</v>
      </c>
      <c r="Y170" s="32" t="str">
        <f t="shared" si="93"/>
        <v>Finland</v>
      </c>
      <c r="Z170" s="32" t="str">
        <f>IF(AND(P170&gt;0,P170&lt;3),TRIM(IF(L170&gt;0,"Denmark: "&amp;IFERROR(LOOKUP(2,1/(Denmark!$C171:$AZ171&lt;&gt;""),Denmark!$C$4:$AZ$4),"")&amp;" ","")&amp;IF(M170&gt;0,"Norway: "&amp;IFERROR(LOOKUP(2,1/(Norway!$C171:$AZ171&lt;&gt;""),Norway!$C$4:$AZ$4),"")&amp;" ","")&amp;IF(N170&gt;0,"Finland: "&amp;IFERROR(LOOKUP(2,1/(Finland!$C171:$AZ171&lt;&gt;""),Finland!$C$4:$AZ$4),"")&amp;" ","")&amp;IF(O170&gt;0,"Sweden: "&amp;IFERROR(LOOKUP(2,1/(Sweden!$C171:$AZ171&lt;&gt;""),Sweden!$C$4:$AZ$4),"")&amp;" ","")),"")</f>
        <v>Finland: David Enkvist</v>
      </c>
      <c r="AA170" s="32">
        <f t="shared" si="94"/>
        <v>2</v>
      </c>
      <c r="AC170" s="32"/>
      <c r="AD170" s="32"/>
      <c r="AE170" s="32"/>
      <c r="AF170" s="32"/>
      <c r="AG170" s="32"/>
      <c r="AH170" s="32"/>
      <c r="AI170" s="32" t="str">
        <f t="shared" si="122"/>
        <v>Finland</v>
      </c>
      <c r="AJ170" s="32" t="str">
        <f t="shared" si="123"/>
        <v/>
      </c>
      <c r="AK170" s="32" t="str">
        <f t="shared" si="124"/>
        <v/>
      </c>
      <c r="AL170" s="32" t="str">
        <f t="shared" si="125"/>
        <v/>
      </c>
      <c r="AM170" s="32">
        <f t="shared" si="126"/>
        <v>-1</v>
      </c>
      <c r="AN170" s="32">
        <f t="shared" si="127"/>
        <v>-1</v>
      </c>
      <c r="AO170" s="32" t="str">
        <f t="shared" si="101"/>
        <v>Eurasian pygmy owl</v>
      </c>
      <c r="AP170" s="32">
        <f t="shared" si="102"/>
        <v>2</v>
      </c>
      <c r="AQ170" s="32">
        <f t="shared" si="103"/>
        <v>1</v>
      </c>
      <c r="AR170" s="32" t="str">
        <f t="shared" si="104"/>
        <v>Finland</v>
      </c>
      <c r="AS170" s="32">
        <f t="shared" si="105"/>
        <v>2.0014099999999999</v>
      </c>
      <c r="AT170" s="32"/>
      <c r="AU170" s="32" t="str">
        <f t="shared" si="106"/>
        <v>Eurasian pygmy owl</v>
      </c>
      <c r="AV170" s="32" t="str">
        <f t="shared" si="107"/>
        <v>Finland</v>
      </c>
      <c r="AW170" s="32" t="str">
        <f t="shared" si="108"/>
        <v>Finland: David Enkvist</v>
      </c>
      <c r="AX170" s="32">
        <f t="shared" si="109"/>
        <v>2</v>
      </c>
      <c r="AY170" s="32">
        <f t="shared" si="110"/>
        <v>1000.141</v>
      </c>
      <c r="AZ170" s="32"/>
      <c r="BA170" s="32" t="str">
        <f t="shared" si="111"/>
        <v>Eurasian pygmy owl</v>
      </c>
      <c r="BB170" s="32">
        <f t="shared" si="112"/>
        <v>2</v>
      </c>
      <c r="BC170" s="32">
        <f t="shared" si="113"/>
        <v>1</v>
      </c>
      <c r="BD170" s="32" t="str">
        <f t="shared" si="114"/>
        <v>Finland</v>
      </c>
      <c r="BE170" s="32">
        <f t="shared" si="115"/>
        <v>-1</v>
      </c>
      <c r="BG170" s="32" t="str">
        <f t="shared" si="116"/>
        <v>Eurasian pygmy owl</v>
      </c>
      <c r="BH170" s="32" t="str">
        <f t="shared" si="117"/>
        <v>Finland</v>
      </c>
      <c r="BI170" s="32" t="str">
        <f>IF(Q170=1,TRIM(IF(L170&gt;0,"Denmark: "&amp;IFERROR(LOOKUP(2,1/(Denmark!$C171:$AZ171&lt;&gt;""),Denmark!$C$4:$AZ$4),"")&amp;" ","")&amp;IF(M170&gt;0,"Norway: "&amp;IFERROR(LOOKUP(2,1/(Norway!$C171:$AZ171&lt;&gt;""),Norway!$C$4:$AZ$4),"")&amp;" ","")&amp;IF(N170&gt;0,"Finland: "&amp;IFERROR(LOOKUP(2,1/(Finland!$C171:$AZ171&lt;&gt;""),Finland!$C$4:$AZ$4),"")&amp;" ","")&amp;IF(O170&gt;0,"Sweden: "&amp;IFERROR(LOOKUP(2,1/(Sweden!$C171:$AZ171&lt;&gt;""),Sweden!$C$4:$AZ$4),"")&amp;" ","")),"")</f>
        <v>Finland: David Enkvist</v>
      </c>
      <c r="BJ170" s="32">
        <f t="shared" si="118"/>
        <v>2</v>
      </c>
      <c r="BK170" s="32">
        <f t="shared" si="119"/>
        <v>2.0014099999999999</v>
      </c>
    </row>
    <row r="171" spans="6:63" ht="13.5" customHeight="1">
      <c r="F171" t="str">
        <f t="shared" si="121"/>
        <v>Finland</v>
      </c>
      <c r="G171" t="str">
        <f>IF(Finland!AN$4="","",Finland!AN$4)</f>
        <v/>
      </c>
      <c r="H171" t="str">
        <f>IF(G171="","",COUNTIF(Finland!AN$5:AN$311,"&lt;&gt;"))</f>
        <v/>
      </c>
      <c r="I171" t="str">
        <f>IF(G171="","",SUMPRODUCT(--(Finland!AN$5:AN$311&lt;&gt;""),--($P$4:$P$310&gt;0),--($P$4:$P$310&lt;3)))</f>
        <v/>
      </c>
      <c r="K171" s="32" t="str">
        <f>Denmark!A172</f>
        <v>Tawny owl</v>
      </c>
      <c r="L171" s="32">
        <f>Denmark!BA172</f>
        <v>0</v>
      </c>
      <c r="M171" s="32">
        <f>Norway!BA172</f>
        <v>0</v>
      </c>
      <c r="N171" s="32">
        <f>Finland!BA172</f>
        <v>1</v>
      </c>
      <c r="O171" s="32">
        <f>Sweden!BA172</f>
        <v>1</v>
      </c>
      <c r="P171" s="32">
        <f t="shared" si="86"/>
        <v>2</v>
      </c>
      <c r="Q171" s="32">
        <f t="shared" si="87"/>
        <v>2</v>
      </c>
      <c r="S171" s="32" t="str">
        <f t="shared" si="88"/>
        <v>Tawny owl</v>
      </c>
      <c r="T171" s="32">
        <f t="shared" si="89"/>
        <v>2</v>
      </c>
      <c r="U171" s="32">
        <f t="shared" si="90"/>
        <v>2</v>
      </c>
      <c r="V171" s="32" t="str">
        <f t="shared" si="91"/>
        <v>Finland Sweden</v>
      </c>
      <c r="X171" s="32" t="str">
        <f t="shared" si="92"/>
        <v>Tawny owl</v>
      </c>
      <c r="Y171" s="32" t="str">
        <f t="shared" si="93"/>
        <v>Finland Sweden</v>
      </c>
      <c r="Z171" s="32" t="str">
        <f>IF(AND(P171&gt;0,P171&lt;3),TRIM(IF(L171&gt;0,"Denmark: "&amp;IFERROR(LOOKUP(2,1/(Denmark!$C172:$AZ172&lt;&gt;""),Denmark!$C$4:$AZ$4),"")&amp;" ","")&amp;IF(M171&gt;0,"Norway: "&amp;IFERROR(LOOKUP(2,1/(Norway!$C172:$AZ172&lt;&gt;""),Norway!$C$4:$AZ$4),"")&amp;" ","")&amp;IF(N171&gt;0,"Finland: "&amp;IFERROR(LOOKUP(2,1/(Finland!$C172:$AZ172&lt;&gt;""),Finland!$C$4:$AZ$4),"")&amp;" ","")&amp;IF(O171&gt;0,"Sweden: "&amp;IFERROR(LOOKUP(2,1/(Sweden!$C172:$AZ172&lt;&gt;""),Sweden!$C$4:$AZ$4),"")&amp;" ","")),"")</f>
        <v>Finland: Nico N Sweden: Malte Lindberg</v>
      </c>
      <c r="AA171" s="32">
        <f t="shared" si="94"/>
        <v>2</v>
      </c>
      <c r="AC171" s="32"/>
      <c r="AD171" s="32"/>
      <c r="AE171" s="32"/>
      <c r="AF171" s="32"/>
      <c r="AG171" s="32"/>
      <c r="AH171" s="32"/>
      <c r="AI171" s="32" t="str">
        <f t="shared" si="122"/>
        <v>Finland</v>
      </c>
      <c r="AJ171" s="32" t="str">
        <f t="shared" si="123"/>
        <v/>
      </c>
      <c r="AK171" s="32" t="str">
        <f t="shared" si="124"/>
        <v/>
      </c>
      <c r="AL171" s="32" t="str">
        <f t="shared" si="125"/>
        <v/>
      </c>
      <c r="AM171" s="32">
        <f t="shared" si="126"/>
        <v>-1</v>
      </c>
      <c r="AN171" s="32">
        <f t="shared" si="127"/>
        <v>-1</v>
      </c>
      <c r="AO171" s="32" t="str">
        <f t="shared" si="101"/>
        <v>Tawny owl</v>
      </c>
      <c r="AP171" s="32">
        <f t="shared" si="102"/>
        <v>2</v>
      </c>
      <c r="AQ171" s="32">
        <f t="shared" si="103"/>
        <v>2</v>
      </c>
      <c r="AR171" s="32" t="str">
        <f t="shared" si="104"/>
        <v>Finland Sweden</v>
      </c>
      <c r="AS171" s="32">
        <f t="shared" si="105"/>
        <v>2.0013999999999998</v>
      </c>
      <c r="AT171" s="32"/>
      <c r="AU171" s="32" t="str">
        <f t="shared" si="106"/>
        <v>Tawny owl</v>
      </c>
      <c r="AV171" s="32" t="str">
        <f t="shared" si="107"/>
        <v>Finland Sweden</v>
      </c>
      <c r="AW171" s="32" t="str">
        <f t="shared" si="108"/>
        <v>Finland: Nico N Sweden: Malte Lindberg</v>
      </c>
      <c r="AX171" s="32">
        <f t="shared" si="109"/>
        <v>2</v>
      </c>
      <c r="AY171" s="32">
        <f t="shared" si="110"/>
        <v>1000.14</v>
      </c>
      <c r="AZ171" s="32"/>
      <c r="BA171" s="32" t="str">
        <f t="shared" si="111"/>
        <v>Tawny owl</v>
      </c>
      <c r="BB171" s="32">
        <f t="shared" si="112"/>
        <v>2</v>
      </c>
      <c r="BC171" s="32">
        <f t="shared" si="113"/>
        <v>2</v>
      </c>
      <c r="BD171" s="32" t="str">
        <f t="shared" si="114"/>
        <v>Finland Sweden</v>
      </c>
      <c r="BE171" s="32">
        <f t="shared" si="115"/>
        <v>-1</v>
      </c>
      <c r="BG171" s="32" t="str">
        <f t="shared" si="116"/>
        <v>Tawny owl</v>
      </c>
      <c r="BH171" s="32" t="str">
        <f t="shared" si="117"/>
        <v/>
      </c>
      <c r="BI171" s="32" t="str">
        <f>IF(Q171=1,TRIM(IF(L171&gt;0,"Denmark: "&amp;IFERROR(LOOKUP(2,1/(Denmark!$C172:$AZ172&lt;&gt;""),Denmark!$C$4:$AZ$4),"")&amp;" ","")&amp;IF(M171&gt;0,"Norway: "&amp;IFERROR(LOOKUP(2,1/(Norway!$C172:$AZ172&lt;&gt;""),Norway!$C$4:$AZ$4),"")&amp;" ","")&amp;IF(N171&gt;0,"Finland: "&amp;IFERROR(LOOKUP(2,1/(Finland!$C172:$AZ172&lt;&gt;""),Finland!$C$4:$AZ$4),"")&amp;" ","")&amp;IF(O171&gt;0,"Sweden: "&amp;IFERROR(LOOKUP(2,1/(Sweden!$C172:$AZ172&lt;&gt;""),Sweden!$C$4:$AZ$4),"")&amp;" ","")),"")</f>
        <v/>
      </c>
      <c r="BJ171" s="32">
        <f t="shared" si="118"/>
        <v>2</v>
      </c>
      <c r="BK171" s="32">
        <f t="shared" si="119"/>
        <v>-1</v>
      </c>
    </row>
    <row r="172" spans="6:63" ht="13.5" customHeight="1">
      <c r="F172" t="str">
        <f t="shared" si="121"/>
        <v>Finland</v>
      </c>
      <c r="G172" t="str">
        <f>IF(Finland!AO$4="","",Finland!AO$4)</f>
        <v/>
      </c>
      <c r="H172" t="str">
        <f>IF(G172="","",COUNTIF(Finland!AO$5:AO$311,"&lt;&gt;"))</f>
        <v/>
      </c>
      <c r="I172" t="str">
        <f>IF(G172="","",SUMPRODUCT(--(Finland!AO$5:AO$311&lt;&gt;""),--($P$4:$P$310&gt;0),--($P$4:$P$310&lt;3)))</f>
        <v/>
      </c>
      <c r="K172" s="32" t="str">
        <f>Denmark!A173</f>
        <v>Ural owl</v>
      </c>
      <c r="L172" s="32">
        <f>Denmark!BA173</f>
        <v>0</v>
      </c>
      <c r="M172" s="32">
        <f>Norway!BA173</f>
        <v>0</v>
      </c>
      <c r="N172" s="32">
        <f>Finland!BA173</f>
        <v>0</v>
      </c>
      <c r="O172" s="32">
        <f>Sweden!BA173</f>
        <v>0</v>
      </c>
      <c r="P172" s="32">
        <f t="shared" si="86"/>
        <v>0</v>
      </c>
      <c r="Q172" s="32">
        <f t="shared" si="87"/>
        <v>0</v>
      </c>
      <c r="S172" s="32" t="str">
        <f t="shared" si="88"/>
        <v>Ural owl</v>
      </c>
      <c r="T172" s="32">
        <f t="shared" si="89"/>
        <v>0</v>
      </c>
      <c r="U172" s="32">
        <f t="shared" si="90"/>
        <v>0</v>
      </c>
      <c r="V172" s="32" t="str">
        <f t="shared" si="91"/>
        <v/>
      </c>
      <c r="X172" s="32" t="str">
        <f t="shared" si="92"/>
        <v>Ural owl</v>
      </c>
      <c r="Y172" s="32" t="str">
        <f t="shared" si="93"/>
        <v/>
      </c>
      <c r="Z172" s="32" t="str">
        <f>IF(AND(P172&gt;0,P172&lt;3),TRIM(IF(L172&gt;0,"Denmark: "&amp;IFERROR(LOOKUP(2,1/(Denmark!$C173:$AZ173&lt;&gt;""),Denmark!$C$4:$AZ$4),"")&amp;" ","")&amp;IF(M172&gt;0,"Norway: "&amp;IFERROR(LOOKUP(2,1/(Norway!$C173:$AZ173&lt;&gt;""),Norway!$C$4:$AZ$4),"")&amp;" ","")&amp;IF(N172&gt;0,"Finland: "&amp;IFERROR(LOOKUP(2,1/(Finland!$C173:$AZ173&lt;&gt;""),Finland!$C$4:$AZ$4),"")&amp;" ","")&amp;IF(O172&gt;0,"Sweden: "&amp;IFERROR(LOOKUP(2,1/(Sweden!$C173:$AZ173&lt;&gt;""),Sweden!$C$4:$AZ$4),"")&amp;" ","")),"")</f>
        <v/>
      </c>
      <c r="AA172" s="32">
        <f t="shared" si="94"/>
        <v>0</v>
      </c>
      <c r="AC172" s="32"/>
      <c r="AD172" s="32"/>
      <c r="AE172" s="32"/>
      <c r="AF172" s="32"/>
      <c r="AG172" s="32"/>
      <c r="AH172" s="32"/>
      <c r="AI172" s="32" t="str">
        <f t="shared" si="122"/>
        <v>Finland</v>
      </c>
      <c r="AJ172" s="32" t="str">
        <f t="shared" si="123"/>
        <v/>
      </c>
      <c r="AK172" s="32" t="str">
        <f t="shared" si="124"/>
        <v/>
      </c>
      <c r="AL172" s="32" t="str">
        <f t="shared" si="125"/>
        <v/>
      </c>
      <c r="AM172" s="32">
        <f t="shared" si="126"/>
        <v>-1</v>
      </c>
      <c r="AN172" s="32">
        <f t="shared" si="127"/>
        <v>-1</v>
      </c>
      <c r="AO172" s="32" t="str">
        <f t="shared" si="101"/>
        <v>Ural owl</v>
      </c>
      <c r="AP172" s="32">
        <f t="shared" si="102"/>
        <v>0</v>
      </c>
      <c r="AQ172" s="32">
        <f t="shared" si="103"/>
        <v>0</v>
      </c>
      <c r="AR172" s="32" t="str">
        <f t="shared" si="104"/>
        <v/>
      </c>
      <c r="AS172" s="32">
        <f t="shared" si="105"/>
        <v>1.39E-3</v>
      </c>
      <c r="AT172" s="32"/>
      <c r="AU172" s="32" t="str">
        <f t="shared" si="106"/>
        <v>Ural owl</v>
      </c>
      <c r="AV172" s="32" t="str">
        <f t="shared" si="107"/>
        <v/>
      </c>
      <c r="AW172" s="32" t="str">
        <f t="shared" si="108"/>
        <v/>
      </c>
      <c r="AX172" s="32">
        <f t="shared" si="109"/>
        <v>0</v>
      </c>
      <c r="AY172" s="32">
        <f t="shared" si="110"/>
        <v>-1</v>
      </c>
      <c r="AZ172" s="32"/>
      <c r="BA172" s="32" t="str">
        <f t="shared" si="111"/>
        <v>Ural owl</v>
      </c>
      <c r="BB172" s="32">
        <f t="shared" si="112"/>
        <v>0</v>
      </c>
      <c r="BC172" s="32">
        <f t="shared" si="113"/>
        <v>0</v>
      </c>
      <c r="BD172" s="32" t="str">
        <f t="shared" si="114"/>
        <v/>
      </c>
      <c r="BE172" s="32">
        <f t="shared" si="115"/>
        <v>-1</v>
      </c>
      <c r="BG172" s="32" t="str">
        <f t="shared" si="116"/>
        <v>Ural owl</v>
      </c>
      <c r="BH172" s="32" t="str">
        <f t="shared" si="117"/>
        <v/>
      </c>
      <c r="BI172" s="32" t="str">
        <f>IF(Q172=1,TRIM(IF(L172&gt;0,"Denmark: "&amp;IFERROR(LOOKUP(2,1/(Denmark!$C173:$AZ173&lt;&gt;""),Denmark!$C$4:$AZ$4),"")&amp;" ","")&amp;IF(M172&gt;0,"Norway: "&amp;IFERROR(LOOKUP(2,1/(Norway!$C173:$AZ173&lt;&gt;""),Norway!$C$4:$AZ$4),"")&amp;" ","")&amp;IF(N172&gt;0,"Finland: "&amp;IFERROR(LOOKUP(2,1/(Finland!$C173:$AZ173&lt;&gt;""),Finland!$C$4:$AZ$4),"")&amp;" ","")&amp;IF(O172&gt;0,"Sweden: "&amp;IFERROR(LOOKUP(2,1/(Sweden!$C173:$AZ173&lt;&gt;""),Sweden!$C$4:$AZ$4),"")&amp;" ","")),"")</f>
        <v/>
      </c>
      <c r="BJ172" s="32">
        <f t="shared" si="118"/>
        <v>0</v>
      </c>
      <c r="BK172" s="32">
        <f t="shared" si="119"/>
        <v>-1</v>
      </c>
    </row>
    <row r="173" spans="6:63" ht="13.5" customHeight="1">
      <c r="F173" t="str">
        <f t="shared" si="121"/>
        <v>Finland</v>
      </c>
      <c r="G173" t="str">
        <f>IF(Finland!AP$4="","",Finland!AP$4)</f>
        <v/>
      </c>
      <c r="H173" t="str">
        <f>IF(G173="","",COUNTIF(Finland!AP$5:AP$311,"&lt;&gt;"))</f>
        <v/>
      </c>
      <c r="I173" t="str">
        <f>IF(G173="","",SUMPRODUCT(--(Finland!AP$5:AP$311&lt;&gt;""),--($P$4:$P$310&gt;0),--($P$4:$P$310&lt;3)))</f>
        <v/>
      </c>
      <c r="K173" s="32" t="str">
        <f>Denmark!A174</f>
        <v>Great grey owl</v>
      </c>
      <c r="L173" s="32">
        <f>Denmark!BA174</f>
        <v>0</v>
      </c>
      <c r="M173" s="32">
        <f>Norway!BA174</f>
        <v>0</v>
      </c>
      <c r="N173" s="32">
        <f>Finland!BA174</f>
        <v>0</v>
      </c>
      <c r="O173" s="32">
        <f>Sweden!BA174</f>
        <v>0</v>
      </c>
      <c r="P173" s="32">
        <f t="shared" si="86"/>
        <v>0</v>
      </c>
      <c r="Q173" s="32">
        <f t="shared" si="87"/>
        <v>0</v>
      </c>
      <c r="S173" s="32" t="str">
        <f t="shared" si="88"/>
        <v>Great grey owl</v>
      </c>
      <c r="T173" s="32">
        <f t="shared" si="89"/>
        <v>0</v>
      </c>
      <c r="U173" s="32">
        <f t="shared" si="90"/>
        <v>0</v>
      </c>
      <c r="V173" s="32" t="str">
        <f t="shared" si="91"/>
        <v/>
      </c>
      <c r="X173" s="32" t="str">
        <f t="shared" si="92"/>
        <v>Great grey owl</v>
      </c>
      <c r="Y173" s="32" t="str">
        <f t="shared" si="93"/>
        <v/>
      </c>
      <c r="Z173" s="32" t="str">
        <f>IF(AND(P173&gt;0,P173&lt;3),TRIM(IF(L173&gt;0,"Denmark: "&amp;IFERROR(LOOKUP(2,1/(Denmark!$C174:$AZ174&lt;&gt;""),Denmark!$C$4:$AZ$4),"")&amp;" ","")&amp;IF(M173&gt;0,"Norway: "&amp;IFERROR(LOOKUP(2,1/(Norway!$C174:$AZ174&lt;&gt;""),Norway!$C$4:$AZ$4),"")&amp;" ","")&amp;IF(N173&gt;0,"Finland: "&amp;IFERROR(LOOKUP(2,1/(Finland!$C174:$AZ174&lt;&gt;""),Finland!$C$4:$AZ$4),"")&amp;" ","")&amp;IF(O173&gt;0,"Sweden: "&amp;IFERROR(LOOKUP(2,1/(Sweden!$C174:$AZ174&lt;&gt;""),Sweden!$C$4:$AZ$4),"")&amp;" ","")),"")</f>
        <v/>
      </c>
      <c r="AA173" s="32">
        <f t="shared" si="94"/>
        <v>0</v>
      </c>
      <c r="AC173" s="32"/>
      <c r="AD173" s="32"/>
      <c r="AE173" s="32"/>
      <c r="AF173" s="32"/>
      <c r="AG173" s="32"/>
      <c r="AH173" s="32"/>
      <c r="AI173" s="32" t="str">
        <f t="shared" si="122"/>
        <v>Finland</v>
      </c>
      <c r="AJ173" s="32" t="str">
        <f t="shared" si="123"/>
        <v/>
      </c>
      <c r="AK173" s="32" t="str">
        <f t="shared" si="124"/>
        <v/>
      </c>
      <c r="AL173" s="32" t="str">
        <f t="shared" si="125"/>
        <v/>
      </c>
      <c r="AM173" s="32">
        <f t="shared" si="126"/>
        <v>-1</v>
      </c>
      <c r="AN173" s="32">
        <f t="shared" si="127"/>
        <v>-1</v>
      </c>
      <c r="AO173" s="32" t="str">
        <f t="shared" si="101"/>
        <v>Great grey owl</v>
      </c>
      <c r="AP173" s="32">
        <f t="shared" si="102"/>
        <v>0</v>
      </c>
      <c r="AQ173" s="32">
        <f t="shared" si="103"/>
        <v>0</v>
      </c>
      <c r="AR173" s="32" t="str">
        <f t="shared" si="104"/>
        <v/>
      </c>
      <c r="AS173" s="32">
        <f t="shared" si="105"/>
        <v>1.3799999999999999E-3</v>
      </c>
      <c r="AT173" s="32"/>
      <c r="AU173" s="32" t="str">
        <f t="shared" si="106"/>
        <v>Great grey owl</v>
      </c>
      <c r="AV173" s="32" t="str">
        <f t="shared" si="107"/>
        <v/>
      </c>
      <c r="AW173" s="32" t="str">
        <f t="shared" si="108"/>
        <v/>
      </c>
      <c r="AX173" s="32">
        <f t="shared" si="109"/>
        <v>0</v>
      </c>
      <c r="AY173" s="32">
        <f t="shared" si="110"/>
        <v>-1</v>
      </c>
      <c r="AZ173" s="32"/>
      <c r="BA173" s="32" t="str">
        <f t="shared" si="111"/>
        <v>Great grey owl</v>
      </c>
      <c r="BB173" s="32">
        <f t="shared" si="112"/>
        <v>0</v>
      </c>
      <c r="BC173" s="32">
        <f t="shared" si="113"/>
        <v>0</v>
      </c>
      <c r="BD173" s="32" t="str">
        <f t="shared" si="114"/>
        <v/>
      </c>
      <c r="BE173" s="32">
        <f t="shared" si="115"/>
        <v>-1</v>
      </c>
      <c r="BG173" s="32" t="str">
        <f t="shared" si="116"/>
        <v>Great grey owl</v>
      </c>
      <c r="BH173" s="32" t="str">
        <f t="shared" si="117"/>
        <v/>
      </c>
      <c r="BI173" s="32" t="str">
        <f>IF(Q173=1,TRIM(IF(L173&gt;0,"Denmark: "&amp;IFERROR(LOOKUP(2,1/(Denmark!$C174:$AZ174&lt;&gt;""),Denmark!$C$4:$AZ$4),"")&amp;" ","")&amp;IF(M173&gt;0,"Norway: "&amp;IFERROR(LOOKUP(2,1/(Norway!$C174:$AZ174&lt;&gt;""),Norway!$C$4:$AZ$4),"")&amp;" ","")&amp;IF(N173&gt;0,"Finland: "&amp;IFERROR(LOOKUP(2,1/(Finland!$C174:$AZ174&lt;&gt;""),Finland!$C$4:$AZ$4),"")&amp;" ","")&amp;IF(O173&gt;0,"Sweden: "&amp;IFERROR(LOOKUP(2,1/(Sweden!$C174:$AZ174&lt;&gt;""),Sweden!$C$4:$AZ$4),"")&amp;" ","")),"")</f>
        <v/>
      </c>
      <c r="BJ173" s="32">
        <f t="shared" si="118"/>
        <v>0</v>
      </c>
      <c r="BK173" s="32">
        <f t="shared" si="119"/>
        <v>-1</v>
      </c>
    </row>
    <row r="174" spans="6:63" ht="13.5" customHeight="1">
      <c r="F174" t="str">
        <f t="shared" si="121"/>
        <v>Finland</v>
      </c>
      <c r="G174" t="str">
        <f>IF(Finland!AQ$4="","",Finland!AQ$4)</f>
        <v/>
      </c>
      <c r="H174" t="str">
        <f>IF(G174="","",COUNTIF(Finland!AQ$5:AQ$311,"&lt;&gt;"))</f>
        <v/>
      </c>
      <c r="I174" t="str">
        <f>IF(G174="","",SUMPRODUCT(--(Finland!AQ$5:AQ$311&lt;&gt;""),--($P$4:$P$310&gt;0),--($P$4:$P$310&lt;3)))</f>
        <v/>
      </c>
      <c r="K174" s="32" t="str">
        <f>Denmark!A175</f>
        <v>Long-eared owl</v>
      </c>
      <c r="L174" s="32">
        <f>Denmark!BA175</f>
        <v>0</v>
      </c>
      <c r="M174" s="32">
        <f>Norway!BA175</f>
        <v>0</v>
      </c>
      <c r="N174" s="32">
        <f>Finland!BA175</f>
        <v>1</v>
      </c>
      <c r="O174" s="32">
        <f>Sweden!BA175</f>
        <v>0</v>
      </c>
      <c r="P174" s="32">
        <f t="shared" si="86"/>
        <v>1</v>
      </c>
      <c r="Q174" s="32">
        <f t="shared" si="87"/>
        <v>1</v>
      </c>
      <c r="S174" s="32" t="str">
        <f t="shared" si="88"/>
        <v>Long-eared owl</v>
      </c>
      <c r="T174" s="32">
        <f t="shared" si="89"/>
        <v>1</v>
      </c>
      <c r="U174" s="32">
        <f t="shared" si="90"/>
        <v>1</v>
      </c>
      <c r="V174" s="32" t="str">
        <f t="shared" si="91"/>
        <v>Finland</v>
      </c>
      <c r="X174" s="32" t="str">
        <f t="shared" si="92"/>
        <v>Long-eared owl</v>
      </c>
      <c r="Y174" s="32" t="str">
        <f t="shared" si="93"/>
        <v>Finland</v>
      </c>
      <c r="Z174" s="32" t="str">
        <f>IF(AND(P174&gt;0,P174&lt;3),TRIM(IF(L174&gt;0,"Denmark: "&amp;IFERROR(LOOKUP(2,1/(Denmark!$C175:$AZ175&lt;&gt;""),Denmark!$C$4:$AZ$4),"")&amp;" ","")&amp;IF(M174&gt;0,"Norway: "&amp;IFERROR(LOOKUP(2,1/(Norway!$C175:$AZ175&lt;&gt;""),Norway!$C$4:$AZ$4),"")&amp;" ","")&amp;IF(N174&gt;0,"Finland: "&amp;IFERROR(LOOKUP(2,1/(Finland!$C175:$AZ175&lt;&gt;""),Finland!$C$4:$AZ$4),"")&amp;" ","")&amp;IF(O174&gt;0,"Sweden: "&amp;IFERROR(LOOKUP(2,1/(Sweden!$C175:$AZ175&lt;&gt;""),Sweden!$C$4:$AZ$4),"")&amp;" ","")),"")</f>
        <v>Finland: Viljami Selander</v>
      </c>
      <c r="AA174" s="32">
        <f t="shared" si="94"/>
        <v>1</v>
      </c>
      <c r="AC174" s="32"/>
      <c r="AD174" s="32"/>
      <c r="AE174" s="32"/>
      <c r="AF174" s="32"/>
      <c r="AG174" s="32"/>
      <c r="AH174" s="32"/>
      <c r="AI174" s="32" t="str">
        <f t="shared" si="122"/>
        <v>Finland</v>
      </c>
      <c r="AJ174" s="32" t="str">
        <f t="shared" si="123"/>
        <v/>
      </c>
      <c r="AK174" s="32" t="str">
        <f t="shared" si="124"/>
        <v/>
      </c>
      <c r="AL174" s="32" t="str">
        <f t="shared" si="125"/>
        <v/>
      </c>
      <c r="AM174" s="32">
        <f t="shared" si="126"/>
        <v>-1</v>
      </c>
      <c r="AN174" s="32">
        <f t="shared" si="127"/>
        <v>-1</v>
      </c>
      <c r="AO174" s="32" t="str">
        <f t="shared" si="101"/>
        <v>Long-eared owl</v>
      </c>
      <c r="AP174" s="32">
        <f t="shared" si="102"/>
        <v>1</v>
      </c>
      <c r="AQ174" s="32">
        <f t="shared" si="103"/>
        <v>1</v>
      </c>
      <c r="AR174" s="32" t="str">
        <f t="shared" si="104"/>
        <v>Finland</v>
      </c>
      <c r="AS174" s="32">
        <f t="shared" si="105"/>
        <v>1.0013700000000001</v>
      </c>
      <c r="AT174" s="32"/>
      <c r="AU174" s="32" t="str">
        <f t="shared" si="106"/>
        <v>Long-eared owl</v>
      </c>
      <c r="AV174" s="32" t="str">
        <f t="shared" si="107"/>
        <v>Finland</v>
      </c>
      <c r="AW174" s="32" t="str">
        <f t="shared" si="108"/>
        <v>Finland: Viljami Selander</v>
      </c>
      <c r="AX174" s="32">
        <f t="shared" si="109"/>
        <v>1</v>
      </c>
      <c r="AY174" s="32">
        <f t="shared" si="110"/>
        <v>2000.1369999999999</v>
      </c>
      <c r="AZ174" s="32"/>
      <c r="BA174" s="32" t="str">
        <f t="shared" si="111"/>
        <v>Long-eared owl</v>
      </c>
      <c r="BB174" s="32">
        <f t="shared" si="112"/>
        <v>1</v>
      </c>
      <c r="BC174" s="32">
        <f t="shared" si="113"/>
        <v>1</v>
      </c>
      <c r="BD174" s="32" t="str">
        <f t="shared" si="114"/>
        <v>Finland</v>
      </c>
      <c r="BE174" s="32">
        <f t="shared" si="115"/>
        <v>-1</v>
      </c>
      <c r="BG174" s="32" t="str">
        <f t="shared" si="116"/>
        <v>Long-eared owl</v>
      </c>
      <c r="BH174" s="32" t="str">
        <f t="shared" si="117"/>
        <v>Finland</v>
      </c>
      <c r="BI174" s="32" t="str">
        <f>IF(Q174=1,TRIM(IF(L174&gt;0,"Denmark: "&amp;IFERROR(LOOKUP(2,1/(Denmark!$C175:$AZ175&lt;&gt;""),Denmark!$C$4:$AZ$4),"")&amp;" ","")&amp;IF(M174&gt;0,"Norway: "&amp;IFERROR(LOOKUP(2,1/(Norway!$C175:$AZ175&lt;&gt;""),Norway!$C$4:$AZ$4),"")&amp;" ","")&amp;IF(N174&gt;0,"Finland: "&amp;IFERROR(LOOKUP(2,1/(Finland!$C175:$AZ175&lt;&gt;""),Finland!$C$4:$AZ$4),"")&amp;" ","")&amp;IF(O174&gt;0,"Sweden: "&amp;IFERROR(LOOKUP(2,1/(Sweden!$C175:$AZ175&lt;&gt;""),Sweden!$C$4:$AZ$4),"")&amp;" ","")),"")</f>
        <v>Finland: Viljami Selander</v>
      </c>
      <c r="BJ174" s="32">
        <f t="shared" si="118"/>
        <v>1</v>
      </c>
      <c r="BK174" s="32">
        <f t="shared" si="119"/>
        <v>1.0013700000000001</v>
      </c>
    </row>
    <row r="175" spans="6:63" ht="13.5" customHeight="1">
      <c r="F175" t="str">
        <f t="shared" si="121"/>
        <v>Finland</v>
      </c>
      <c r="G175" t="str">
        <f>IF(Finland!AR$4="","",Finland!AR$4)</f>
        <v/>
      </c>
      <c r="H175" t="str">
        <f>IF(G175="","",COUNTIF(Finland!AR$5:AR$311,"&lt;&gt;"))</f>
        <v/>
      </c>
      <c r="I175" t="str">
        <f>IF(G175="","",SUMPRODUCT(--(Finland!AR$5:AR$311&lt;&gt;""),--($P$4:$P$310&gt;0),--($P$4:$P$310&lt;3)))</f>
        <v/>
      </c>
      <c r="K175" s="32" t="str">
        <f>Denmark!A176</f>
        <v>Short-eared owl</v>
      </c>
      <c r="L175" s="32">
        <f>Denmark!BA176</f>
        <v>0</v>
      </c>
      <c r="M175" s="32">
        <f>Norway!BA176</f>
        <v>0</v>
      </c>
      <c r="N175" s="32">
        <f>Finland!BA176</f>
        <v>2</v>
      </c>
      <c r="O175" s="32">
        <f>Sweden!BA176</f>
        <v>0</v>
      </c>
      <c r="P175" s="32">
        <f t="shared" si="86"/>
        <v>2</v>
      </c>
      <c r="Q175" s="32">
        <f t="shared" si="87"/>
        <v>1</v>
      </c>
      <c r="S175" s="32" t="str">
        <f t="shared" si="88"/>
        <v>Short-eared owl</v>
      </c>
      <c r="T175" s="32">
        <f t="shared" si="89"/>
        <v>2</v>
      </c>
      <c r="U175" s="32">
        <f t="shared" si="90"/>
        <v>1</v>
      </c>
      <c r="V175" s="32" t="str">
        <f t="shared" si="91"/>
        <v>Finland</v>
      </c>
      <c r="X175" s="32" t="str">
        <f t="shared" si="92"/>
        <v>Short-eared owl</v>
      </c>
      <c r="Y175" s="32" t="str">
        <f t="shared" si="93"/>
        <v>Finland</v>
      </c>
      <c r="Z175" s="32" t="str">
        <f>IF(AND(P175&gt;0,P175&lt;3),TRIM(IF(L175&gt;0,"Denmark: "&amp;IFERROR(LOOKUP(2,1/(Denmark!$C176:$AZ176&lt;&gt;""),Denmark!$C$4:$AZ$4),"")&amp;" ","")&amp;IF(M175&gt;0,"Norway: "&amp;IFERROR(LOOKUP(2,1/(Norway!$C176:$AZ176&lt;&gt;""),Norway!$C$4:$AZ$4),"")&amp;" ","")&amp;IF(N175&gt;0,"Finland: "&amp;IFERROR(LOOKUP(2,1/(Finland!$C176:$AZ176&lt;&gt;""),Finland!$C$4:$AZ$4),"")&amp;" ","")&amp;IF(O175&gt;0,"Sweden: "&amp;IFERROR(LOOKUP(2,1/(Sweden!$C176:$AZ176&lt;&gt;""),Sweden!$C$4:$AZ$4),"")&amp;" ","")),"")</f>
        <v>Finland: David Enkvist</v>
      </c>
      <c r="AA175" s="32">
        <f t="shared" si="94"/>
        <v>2</v>
      </c>
      <c r="AC175" s="32"/>
      <c r="AD175" s="32"/>
      <c r="AE175" s="32"/>
      <c r="AF175" s="32"/>
      <c r="AG175" s="32"/>
      <c r="AH175" s="32"/>
      <c r="AI175" s="32" t="str">
        <f t="shared" si="122"/>
        <v>Finland</v>
      </c>
      <c r="AJ175" s="32" t="str">
        <f t="shared" si="123"/>
        <v/>
      </c>
      <c r="AK175" s="32" t="str">
        <f t="shared" si="124"/>
        <v/>
      </c>
      <c r="AL175" s="32" t="str">
        <f t="shared" si="125"/>
        <v/>
      </c>
      <c r="AM175" s="32">
        <f t="shared" si="126"/>
        <v>-1</v>
      </c>
      <c r="AN175" s="32">
        <f t="shared" si="127"/>
        <v>-1</v>
      </c>
      <c r="AO175" s="32" t="str">
        <f t="shared" si="101"/>
        <v>Short-eared owl</v>
      </c>
      <c r="AP175" s="32">
        <f t="shared" si="102"/>
        <v>2</v>
      </c>
      <c r="AQ175" s="32">
        <f t="shared" si="103"/>
        <v>1</v>
      </c>
      <c r="AR175" s="32" t="str">
        <f t="shared" si="104"/>
        <v>Finland</v>
      </c>
      <c r="AS175" s="32">
        <f t="shared" si="105"/>
        <v>2.00136</v>
      </c>
      <c r="AT175" s="32"/>
      <c r="AU175" s="32" t="str">
        <f t="shared" si="106"/>
        <v>Short-eared owl</v>
      </c>
      <c r="AV175" s="32" t="str">
        <f t="shared" si="107"/>
        <v>Finland</v>
      </c>
      <c r="AW175" s="32" t="str">
        <f t="shared" si="108"/>
        <v>Finland: David Enkvist</v>
      </c>
      <c r="AX175" s="32">
        <f t="shared" si="109"/>
        <v>2</v>
      </c>
      <c r="AY175" s="32">
        <f t="shared" si="110"/>
        <v>1000.136</v>
      </c>
      <c r="AZ175" s="32"/>
      <c r="BA175" s="32" t="str">
        <f t="shared" si="111"/>
        <v>Short-eared owl</v>
      </c>
      <c r="BB175" s="32">
        <f t="shared" si="112"/>
        <v>2</v>
      </c>
      <c r="BC175" s="32">
        <f t="shared" si="113"/>
        <v>1</v>
      </c>
      <c r="BD175" s="32" t="str">
        <f t="shared" si="114"/>
        <v>Finland</v>
      </c>
      <c r="BE175" s="32">
        <f t="shared" si="115"/>
        <v>-1</v>
      </c>
      <c r="BG175" s="32" t="str">
        <f t="shared" si="116"/>
        <v>Short-eared owl</v>
      </c>
      <c r="BH175" s="32" t="str">
        <f t="shared" si="117"/>
        <v>Finland</v>
      </c>
      <c r="BI175" s="32" t="str">
        <f>IF(Q175=1,TRIM(IF(L175&gt;0,"Denmark: "&amp;IFERROR(LOOKUP(2,1/(Denmark!$C176:$AZ176&lt;&gt;""),Denmark!$C$4:$AZ$4),"")&amp;" ","")&amp;IF(M175&gt;0,"Norway: "&amp;IFERROR(LOOKUP(2,1/(Norway!$C176:$AZ176&lt;&gt;""),Norway!$C$4:$AZ$4),"")&amp;" ","")&amp;IF(N175&gt;0,"Finland: "&amp;IFERROR(LOOKUP(2,1/(Finland!$C176:$AZ176&lt;&gt;""),Finland!$C$4:$AZ$4),"")&amp;" ","")&amp;IF(O175&gt;0,"Sweden: "&amp;IFERROR(LOOKUP(2,1/(Sweden!$C176:$AZ176&lt;&gt;""),Sweden!$C$4:$AZ$4),"")&amp;" ","")),"")</f>
        <v>Finland: David Enkvist</v>
      </c>
      <c r="BJ175" s="32">
        <f t="shared" si="118"/>
        <v>2</v>
      </c>
      <c r="BK175" s="32">
        <f t="shared" si="119"/>
        <v>2.00136</v>
      </c>
    </row>
    <row r="176" spans="6:63" ht="13.5" customHeight="1">
      <c r="F176" t="str">
        <f t="shared" si="121"/>
        <v>Finland</v>
      </c>
      <c r="G176" t="str">
        <f>IF(Finland!AS$4="","",Finland!AS$4)</f>
        <v/>
      </c>
      <c r="H176" t="str">
        <f>IF(G176="","",COUNTIF(Finland!AS$5:AS$311,"&lt;&gt;"))</f>
        <v/>
      </c>
      <c r="I176" t="str">
        <f>IF(G176="","",SUMPRODUCT(--(Finland!AS$5:AS$311&lt;&gt;""),--($P$4:$P$310&gt;0),--($P$4:$P$310&lt;3)))</f>
        <v/>
      </c>
      <c r="K176" s="32" t="str">
        <f>Denmark!A177</f>
        <v>Boreal owl</v>
      </c>
      <c r="L176" s="32">
        <f>Denmark!BA177</f>
        <v>0</v>
      </c>
      <c r="M176" s="32">
        <f>Norway!BA177</f>
        <v>0</v>
      </c>
      <c r="N176" s="32">
        <f>Finland!BA177</f>
        <v>0</v>
      </c>
      <c r="O176" s="32">
        <f>Sweden!BA177</f>
        <v>1</v>
      </c>
      <c r="P176" s="32">
        <f t="shared" si="86"/>
        <v>1</v>
      </c>
      <c r="Q176" s="32">
        <f t="shared" si="87"/>
        <v>1</v>
      </c>
      <c r="S176" s="32" t="str">
        <f t="shared" si="88"/>
        <v>Boreal owl</v>
      </c>
      <c r="T176" s="32">
        <f t="shared" si="89"/>
        <v>1</v>
      </c>
      <c r="U176" s="32">
        <f t="shared" si="90"/>
        <v>1</v>
      </c>
      <c r="V176" s="32" t="str">
        <f t="shared" si="91"/>
        <v>Sweden</v>
      </c>
      <c r="X176" s="32" t="str">
        <f t="shared" si="92"/>
        <v>Boreal owl</v>
      </c>
      <c r="Y176" s="32" t="str">
        <f t="shared" si="93"/>
        <v>Sweden</v>
      </c>
      <c r="Z176" s="32" t="str">
        <f>IF(AND(P176&gt;0,P176&lt;3),TRIM(IF(L176&gt;0,"Denmark: "&amp;IFERROR(LOOKUP(2,1/(Denmark!$C177:$AZ177&lt;&gt;""),Denmark!$C$4:$AZ$4),"")&amp;" ","")&amp;IF(M176&gt;0,"Norway: "&amp;IFERROR(LOOKUP(2,1/(Norway!$C177:$AZ177&lt;&gt;""),Norway!$C$4:$AZ$4),"")&amp;" ","")&amp;IF(N176&gt;0,"Finland: "&amp;IFERROR(LOOKUP(2,1/(Finland!$C177:$AZ177&lt;&gt;""),Finland!$C$4:$AZ$4),"")&amp;" ","")&amp;IF(O176&gt;0,"Sweden: "&amp;IFERROR(LOOKUP(2,1/(Sweden!$C177:$AZ177&lt;&gt;""),Sweden!$C$4:$AZ$4),"")&amp;" ","")),"")</f>
        <v>Sweden: Oskar Karsikko</v>
      </c>
      <c r="AA176" s="32">
        <f t="shared" si="94"/>
        <v>1</v>
      </c>
      <c r="AC176" s="32"/>
      <c r="AD176" s="32"/>
      <c r="AE176" s="32"/>
      <c r="AF176" s="32"/>
      <c r="AG176" s="32"/>
      <c r="AH176" s="32"/>
      <c r="AI176" s="32" t="str">
        <f t="shared" si="122"/>
        <v>Finland</v>
      </c>
      <c r="AJ176" s="32" t="str">
        <f t="shared" si="123"/>
        <v/>
      </c>
      <c r="AK176" s="32" t="str">
        <f t="shared" si="124"/>
        <v/>
      </c>
      <c r="AL176" s="32" t="str">
        <f t="shared" si="125"/>
        <v/>
      </c>
      <c r="AM176" s="32">
        <f t="shared" si="126"/>
        <v>-1</v>
      </c>
      <c r="AN176" s="32">
        <f t="shared" si="127"/>
        <v>-1</v>
      </c>
      <c r="AO176" s="32" t="str">
        <f t="shared" si="101"/>
        <v>Boreal owl</v>
      </c>
      <c r="AP176" s="32">
        <f t="shared" si="102"/>
        <v>1</v>
      </c>
      <c r="AQ176" s="32">
        <f t="shared" si="103"/>
        <v>1</v>
      </c>
      <c r="AR176" s="32" t="str">
        <f t="shared" si="104"/>
        <v>Sweden</v>
      </c>
      <c r="AS176" s="32">
        <f t="shared" si="105"/>
        <v>1.00135</v>
      </c>
      <c r="AT176" s="32"/>
      <c r="AU176" s="32" t="str">
        <f t="shared" si="106"/>
        <v>Boreal owl</v>
      </c>
      <c r="AV176" s="32" t="str">
        <f t="shared" si="107"/>
        <v>Sweden</v>
      </c>
      <c r="AW176" s="32" t="str">
        <f t="shared" si="108"/>
        <v>Sweden: Oskar Karsikko</v>
      </c>
      <c r="AX176" s="32">
        <f t="shared" si="109"/>
        <v>1</v>
      </c>
      <c r="AY176" s="32">
        <f t="shared" si="110"/>
        <v>2000.135</v>
      </c>
      <c r="AZ176" s="32"/>
      <c r="BA176" s="32" t="str">
        <f t="shared" si="111"/>
        <v>Boreal owl</v>
      </c>
      <c r="BB176" s="32">
        <f t="shared" si="112"/>
        <v>1</v>
      </c>
      <c r="BC176" s="32">
        <f t="shared" si="113"/>
        <v>1</v>
      </c>
      <c r="BD176" s="32" t="str">
        <f t="shared" si="114"/>
        <v>Sweden</v>
      </c>
      <c r="BE176" s="32">
        <f t="shared" si="115"/>
        <v>-1</v>
      </c>
      <c r="BG176" s="32" t="str">
        <f t="shared" si="116"/>
        <v>Boreal owl</v>
      </c>
      <c r="BH176" s="32" t="str">
        <f t="shared" si="117"/>
        <v>Sweden</v>
      </c>
      <c r="BI176" s="32" t="str">
        <f>IF(Q176=1,TRIM(IF(L176&gt;0,"Denmark: "&amp;IFERROR(LOOKUP(2,1/(Denmark!$C177:$AZ177&lt;&gt;""),Denmark!$C$4:$AZ$4),"")&amp;" ","")&amp;IF(M176&gt;0,"Norway: "&amp;IFERROR(LOOKUP(2,1/(Norway!$C177:$AZ177&lt;&gt;""),Norway!$C$4:$AZ$4),"")&amp;" ","")&amp;IF(N176&gt;0,"Finland: "&amp;IFERROR(LOOKUP(2,1/(Finland!$C177:$AZ177&lt;&gt;""),Finland!$C$4:$AZ$4),"")&amp;" ","")&amp;IF(O176&gt;0,"Sweden: "&amp;IFERROR(LOOKUP(2,1/(Sweden!$C177:$AZ177&lt;&gt;""),Sweden!$C$4:$AZ$4),"")&amp;" ","")),"")</f>
        <v>Sweden: Oskar Karsikko</v>
      </c>
      <c r="BJ176" s="32">
        <f t="shared" si="118"/>
        <v>1</v>
      </c>
      <c r="BK176" s="32">
        <f t="shared" si="119"/>
        <v>1.00135</v>
      </c>
    </row>
    <row r="177" spans="6:63" ht="13.5" customHeight="1">
      <c r="F177" t="str">
        <f t="shared" si="121"/>
        <v>Finland</v>
      </c>
      <c r="G177" t="str">
        <f>IF(Finland!AT$4="","",Finland!AT$4)</f>
        <v/>
      </c>
      <c r="H177" t="str">
        <f>IF(G177="","",COUNTIF(Finland!AT$5:AT$311,"&lt;&gt;"))</f>
        <v/>
      </c>
      <c r="I177" t="str">
        <f>IF(G177="","",SUMPRODUCT(--(Finland!AT$5:AT$311&lt;&gt;""),--($P$4:$P$310&gt;0),--($P$4:$P$310&lt;3)))</f>
        <v/>
      </c>
      <c r="K177" s="32" t="str">
        <f>Denmark!A178</f>
        <v>European nightjar</v>
      </c>
      <c r="L177" s="32">
        <f>Denmark!BA178</f>
        <v>0</v>
      </c>
      <c r="M177" s="32">
        <f>Norway!BA178</f>
        <v>0</v>
      </c>
      <c r="N177" s="32">
        <f>Finland!BA178</f>
        <v>0</v>
      </c>
      <c r="O177" s="32">
        <f>Sweden!BA178</f>
        <v>0</v>
      </c>
      <c r="P177" s="32">
        <f t="shared" si="86"/>
        <v>0</v>
      </c>
      <c r="Q177" s="32">
        <f t="shared" si="87"/>
        <v>0</v>
      </c>
      <c r="S177" s="32" t="str">
        <f t="shared" si="88"/>
        <v>European nightjar</v>
      </c>
      <c r="T177" s="32">
        <f t="shared" si="89"/>
        <v>0</v>
      </c>
      <c r="U177" s="32">
        <f t="shared" si="90"/>
        <v>0</v>
      </c>
      <c r="V177" s="32" t="str">
        <f t="shared" si="91"/>
        <v/>
      </c>
      <c r="X177" s="32" t="str">
        <f t="shared" si="92"/>
        <v>European nightjar</v>
      </c>
      <c r="Y177" s="32" t="str">
        <f t="shared" si="93"/>
        <v/>
      </c>
      <c r="Z177" s="32" t="str">
        <f>IF(AND(P177&gt;0,P177&lt;3),TRIM(IF(L177&gt;0,"Denmark: "&amp;IFERROR(LOOKUP(2,1/(Denmark!$C178:$AZ178&lt;&gt;""),Denmark!$C$4:$AZ$4),"")&amp;" ","")&amp;IF(M177&gt;0,"Norway: "&amp;IFERROR(LOOKUP(2,1/(Norway!$C178:$AZ178&lt;&gt;""),Norway!$C$4:$AZ$4),"")&amp;" ","")&amp;IF(N177&gt;0,"Finland: "&amp;IFERROR(LOOKUP(2,1/(Finland!$C178:$AZ178&lt;&gt;""),Finland!$C$4:$AZ$4),"")&amp;" ","")&amp;IF(O177&gt;0,"Sweden: "&amp;IFERROR(LOOKUP(2,1/(Sweden!$C178:$AZ178&lt;&gt;""),Sweden!$C$4:$AZ$4),"")&amp;" ","")),"")</f>
        <v/>
      </c>
      <c r="AA177" s="32">
        <f t="shared" si="94"/>
        <v>0</v>
      </c>
      <c r="AC177" s="32"/>
      <c r="AD177" s="32"/>
      <c r="AE177" s="32"/>
      <c r="AF177" s="32"/>
      <c r="AG177" s="32"/>
      <c r="AH177" s="32"/>
      <c r="AI177" s="32" t="str">
        <f t="shared" si="122"/>
        <v>Finland</v>
      </c>
      <c r="AJ177" s="32" t="str">
        <f t="shared" si="123"/>
        <v/>
      </c>
      <c r="AK177" s="32" t="str">
        <f t="shared" si="124"/>
        <v/>
      </c>
      <c r="AL177" s="32" t="str">
        <f t="shared" si="125"/>
        <v/>
      </c>
      <c r="AM177" s="32">
        <f t="shared" si="126"/>
        <v>-1</v>
      </c>
      <c r="AN177" s="32">
        <f t="shared" si="127"/>
        <v>-1</v>
      </c>
      <c r="AO177" s="32" t="str">
        <f t="shared" si="101"/>
        <v>European nightjar</v>
      </c>
      <c r="AP177" s="32">
        <f t="shared" si="102"/>
        <v>0</v>
      </c>
      <c r="AQ177" s="32">
        <f t="shared" si="103"/>
        <v>0</v>
      </c>
      <c r="AR177" s="32" t="str">
        <f t="shared" si="104"/>
        <v/>
      </c>
      <c r="AS177" s="32">
        <f t="shared" si="105"/>
        <v>1.34E-3</v>
      </c>
      <c r="AT177" s="32"/>
      <c r="AU177" s="32" t="str">
        <f t="shared" si="106"/>
        <v>European nightjar</v>
      </c>
      <c r="AV177" s="32" t="str">
        <f t="shared" si="107"/>
        <v/>
      </c>
      <c r="AW177" s="32" t="str">
        <f t="shared" si="108"/>
        <v/>
      </c>
      <c r="AX177" s="32">
        <f t="shared" si="109"/>
        <v>0</v>
      </c>
      <c r="AY177" s="32">
        <f t="shared" si="110"/>
        <v>-1</v>
      </c>
      <c r="AZ177" s="32"/>
      <c r="BA177" s="32" t="str">
        <f t="shared" si="111"/>
        <v>European nightjar</v>
      </c>
      <c r="BB177" s="32">
        <f t="shared" si="112"/>
        <v>0</v>
      </c>
      <c r="BC177" s="32">
        <f t="shared" si="113"/>
        <v>0</v>
      </c>
      <c r="BD177" s="32" t="str">
        <f t="shared" si="114"/>
        <v/>
      </c>
      <c r="BE177" s="32">
        <f t="shared" si="115"/>
        <v>-1</v>
      </c>
      <c r="BG177" s="32" t="str">
        <f t="shared" si="116"/>
        <v>European nightjar</v>
      </c>
      <c r="BH177" s="32" t="str">
        <f t="shared" si="117"/>
        <v/>
      </c>
      <c r="BI177" s="32" t="str">
        <f>IF(Q177=1,TRIM(IF(L177&gt;0,"Denmark: "&amp;IFERROR(LOOKUP(2,1/(Denmark!$C178:$AZ178&lt;&gt;""),Denmark!$C$4:$AZ$4),"")&amp;" ","")&amp;IF(M177&gt;0,"Norway: "&amp;IFERROR(LOOKUP(2,1/(Norway!$C178:$AZ178&lt;&gt;""),Norway!$C$4:$AZ$4),"")&amp;" ","")&amp;IF(N177&gt;0,"Finland: "&amp;IFERROR(LOOKUP(2,1/(Finland!$C178:$AZ178&lt;&gt;""),Finland!$C$4:$AZ$4),"")&amp;" ","")&amp;IF(O177&gt;0,"Sweden: "&amp;IFERROR(LOOKUP(2,1/(Sweden!$C178:$AZ178&lt;&gt;""),Sweden!$C$4:$AZ$4),"")&amp;" ","")),"")</f>
        <v/>
      </c>
      <c r="BJ177" s="32">
        <f t="shared" si="118"/>
        <v>0</v>
      </c>
      <c r="BK177" s="32">
        <f t="shared" si="119"/>
        <v>-1</v>
      </c>
    </row>
    <row r="178" spans="6:63" ht="13.5" customHeight="1">
      <c r="F178" t="str">
        <f t="shared" si="121"/>
        <v>Finland</v>
      </c>
      <c r="G178" t="str">
        <f>IF(Finland!AU$4="","",Finland!AU$4)</f>
        <v/>
      </c>
      <c r="H178" t="str">
        <f>IF(G178="","",COUNTIF(Finland!AU$5:AU$311,"&lt;&gt;"))</f>
        <v/>
      </c>
      <c r="I178" t="str">
        <f>IF(G178="","",SUMPRODUCT(--(Finland!AU$5:AU$311&lt;&gt;""),--($P$4:$P$310&gt;0),--($P$4:$P$310&lt;3)))</f>
        <v/>
      </c>
      <c r="K178" s="32" t="str">
        <f>Denmark!A179</f>
        <v>Common swift</v>
      </c>
      <c r="L178" s="32">
        <f>Denmark!BA179</f>
        <v>0</v>
      </c>
      <c r="M178" s="32">
        <f>Norway!BA179</f>
        <v>0</v>
      </c>
      <c r="N178" s="32">
        <f>Finland!BA179</f>
        <v>1</v>
      </c>
      <c r="O178" s="32">
        <f>Sweden!BA179</f>
        <v>1</v>
      </c>
      <c r="P178" s="32">
        <f t="shared" si="86"/>
        <v>2</v>
      </c>
      <c r="Q178" s="32">
        <f t="shared" si="87"/>
        <v>2</v>
      </c>
      <c r="S178" s="32" t="str">
        <f t="shared" si="88"/>
        <v>Common swift</v>
      </c>
      <c r="T178" s="32">
        <f t="shared" si="89"/>
        <v>2</v>
      </c>
      <c r="U178" s="32">
        <f t="shared" si="90"/>
        <v>2</v>
      </c>
      <c r="V178" s="32" t="str">
        <f t="shared" si="91"/>
        <v>Finland Sweden</v>
      </c>
      <c r="X178" s="32" t="str">
        <f t="shared" si="92"/>
        <v>Common swift</v>
      </c>
      <c r="Y178" s="32" t="str">
        <f t="shared" si="93"/>
        <v>Finland Sweden</v>
      </c>
      <c r="Z178" s="32" t="str">
        <f>IF(AND(P178&gt;0,P178&lt;3),TRIM(IF(L178&gt;0,"Denmark: "&amp;IFERROR(LOOKUP(2,1/(Denmark!$C179:$AZ179&lt;&gt;""),Denmark!$C$4:$AZ$4),"")&amp;" ","")&amp;IF(M178&gt;0,"Norway: "&amp;IFERROR(LOOKUP(2,1/(Norway!$C179:$AZ179&lt;&gt;""),Norway!$C$4:$AZ$4),"")&amp;" ","")&amp;IF(N178&gt;0,"Finland: "&amp;IFERROR(LOOKUP(2,1/(Finland!$C179:$AZ179&lt;&gt;""),Finland!$C$4:$AZ$4),"")&amp;" ","")&amp;IF(O178&gt;0,"Sweden: "&amp;IFERROR(LOOKUP(2,1/(Sweden!$C179:$AZ179&lt;&gt;""),Sweden!$C$4:$AZ$4),"")&amp;" ","")),"")</f>
        <v>Finland: Tuomas Meriläinen Sweden: Hugo Isaksson o Liam Gustafsson</v>
      </c>
      <c r="AA178" s="32">
        <f t="shared" si="94"/>
        <v>2</v>
      </c>
      <c r="AC178" s="32"/>
      <c r="AD178" s="32"/>
      <c r="AE178" s="32"/>
      <c r="AF178" s="32"/>
      <c r="AG178" s="32"/>
      <c r="AH178" s="32"/>
      <c r="AI178" s="32" t="str">
        <f t="shared" si="122"/>
        <v>Finland</v>
      </c>
      <c r="AJ178" s="32" t="str">
        <f t="shared" si="123"/>
        <v/>
      </c>
      <c r="AK178" s="32" t="str">
        <f t="shared" si="124"/>
        <v/>
      </c>
      <c r="AL178" s="32" t="str">
        <f t="shared" si="125"/>
        <v/>
      </c>
      <c r="AM178" s="32">
        <f t="shared" si="126"/>
        <v>-1</v>
      </c>
      <c r="AN178" s="32">
        <f t="shared" si="127"/>
        <v>-1</v>
      </c>
      <c r="AO178" s="32" t="str">
        <f t="shared" si="101"/>
        <v>Common swift</v>
      </c>
      <c r="AP178" s="32">
        <f t="shared" si="102"/>
        <v>2</v>
      </c>
      <c r="AQ178" s="32">
        <f t="shared" si="103"/>
        <v>2</v>
      </c>
      <c r="AR178" s="32" t="str">
        <f t="shared" si="104"/>
        <v>Finland Sweden</v>
      </c>
      <c r="AS178" s="32">
        <f t="shared" si="105"/>
        <v>2.0013299999999998</v>
      </c>
      <c r="AT178" s="32"/>
      <c r="AU178" s="32" t="str">
        <f t="shared" si="106"/>
        <v>Common swift</v>
      </c>
      <c r="AV178" s="32" t="str">
        <f t="shared" si="107"/>
        <v>Finland Sweden</v>
      </c>
      <c r="AW178" s="32" t="str">
        <f t="shared" si="108"/>
        <v>Finland: Tuomas Meriläinen Sweden: Hugo Isaksson o Liam Gustafsson</v>
      </c>
      <c r="AX178" s="32">
        <f t="shared" si="109"/>
        <v>2</v>
      </c>
      <c r="AY178" s="32">
        <f t="shared" si="110"/>
        <v>1000.133</v>
      </c>
      <c r="AZ178" s="32"/>
      <c r="BA178" s="32" t="str">
        <f t="shared" si="111"/>
        <v>Common swift</v>
      </c>
      <c r="BB178" s="32">
        <f t="shared" si="112"/>
        <v>2</v>
      </c>
      <c r="BC178" s="32">
        <f t="shared" si="113"/>
        <v>2</v>
      </c>
      <c r="BD178" s="32" t="str">
        <f t="shared" si="114"/>
        <v>Finland Sweden</v>
      </c>
      <c r="BE178" s="32">
        <f t="shared" si="115"/>
        <v>-1</v>
      </c>
      <c r="BG178" s="32" t="str">
        <f t="shared" si="116"/>
        <v>Common swift</v>
      </c>
      <c r="BH178" s="32" t="str">
        <f t="shared" si="117"/>
        <v/>
      </c>
      <c r="BI178" s="32" t="str">
        <f>IF(Q178=1,TRIM(IF(L178&gt;0,"Denmark: "&amp;IFERROR(LOOKUP(2,1/(Denmark!$C179:$AZ179&lt;&gt;""),Denmark!$C$4:$AZ$4),"")&amp;" ","")&amp;IF(M178&gt;0,"Norway: "&amp;IFERROR(LOOKUP(2,1/(Norway!$C179:$AZ179&lt;&gt;""),Norway!$C$4:$AZ$4),"")&amp;" ","")&amp;IF(N178&gt;0,"Finland: "&amp;IFERROR(LOOKUP(2,1/(Finland!$C179:$AZ179&lt;&gt;""),Finland!$C$4:$AZ$4),"")&amp;" ","")&amp;IF(O178&gt;0,"Sweden: "&amp;IFERROR(LOOKUP(2,1/(Sweden!$C179:$AZ179&lt;&gt;""),Sweden!$C$4:$AZ$4),"")&amp;" ","")),"")</f>
        <v/>
      </c>
      <c r="BJ178" s="32">
        <f t="shared" si="118"/>
        <v>2</v>
      </c>
      <c r="BK178" s="32">
        <f t="shared" si="119"/>
        <v>-1</v>
      </c>
    </row>
    <row r="179" spans="6:63" ht="13.5" customHeight="1">
      <c r="F179" t="str">
        <f t="shared" si="121"/>
        <v>Finland</v>
      </c>
      <c r="G179" t="str">
        <f>IF(Finland!AV$4="","",Finland!AV$4)</f>
        <v/>
      </c>
      <c r="H179" t="str">
        <f>IF(G179="","",COUNTIF(Finland!AV$5:AV$311,"&lt;&gt;"))</f>
        <v/>
      </c>
      <c r="I179" t="str">
        <f>IF(G179="","",SUMPRODUCT(--(Finland!AV$5:AV$311&lt;&gt;""),--($P$4:$P$310&gt;0),--($P$4:$P$310&lt;3)))</f>
        <v/>
      </c>
      <c r="K179" s="32" t="str">
        <f>Denmark!A180</f>
        <v>Common kingfisher</v>
      </c>
      <c r="L179" s="32">
        <f>Denmark!BA180</f>
        <v>0</v>
      </c>
      <c r="M179" s="32">
        <f>Norway!BA180</f>
        <v>0</v>
      </c>
      <c r="N179" s="32">
        <f>Finland!BA180</f>
        <v>0</v>
      </c>
      <c r="O179" s="32">
        <f>Sweden!BA180</f>
        <v>1</v>
      </c>
      <c r="P179" s="32">
        <f t="shared" si="86"/>
        <v>1</v>
      </c>
      <c r="Q179" s="32">
        <f t="shared" si="87"/>
        <v>1</v>
      </c>
      <c r="S179" s="32" t="str">
        <f t="shared" si="88"/>
        <v>Common kingfisher</v>
      </c>
      <c r="T179" s="32">
        <f t="shared" si="89"/>
        <v>1</v>
      </c>
      <c r="U179" s="32">
        <f t="shared" si="90"/>
        <v>1</v>
      </c>
      <c r="V179" s="32" t="str">
        <f t="shared" si="91"/>
        <v>Sweden</v>
      </c>
      <c r="X179" s="32" t="str">
        <f t="shared" si="92"/>
        <v>Common kingfisher</v>
      </c>
      <c r="Y179" s="32" t="str">
        <f t="shared" si="93"/>
        <v>Sweden</v>
      </c>
      <c r="Z179" s="32" t="str">
        <f>IF(AND(P179&gt;0,P179&lt;3),TRIM(IF(L179&gt;0,"Denmark: "&amp;IFERROR(LOOKUP(2,1/(Denmark!$C180:$AZ180&lt;&gt;""),Denmark!$C$4:$AZ$4),"")&amp;" ","")&amp;IF(M179&gt;0,"Norway: "&amp;IFERROR(LOOKUP(2,1/(Norway!$C180:$AZ180&lt;&gt;""),Norway!$C$4:$AZ$4),"")&amp;" ","")&amp;IF(N179&gt;0,"Finland: "&amp;IFERROR(LOOKUP(2,1/(Finland!$C180:$AZ180&lt;&gt;""),Finland!$C$4:$AZ$4),"")&amp;" ","")&amp;IF(O179&gt;0,"Sweden: "&amp;IFERROR(LOOKUP(2,1/(Sweden!$C180:$AZ180&lt;&gt;""),Sweden!$C$4:$AZ$4),"")&amp;" ","")),"")</f>
        <v>Sweden: Sigge Alfredsson</v>
      </c>
      <c r="AA179" s="32">
        <f t="shared" si="94"/>
        <v>1</v>
      </c>
      <c r="AC179" s="32"/>
      <c r="AD179" s="32"/>
      <c r="AE179" s="32"/>
      <c r="AF179" s="32"/>
      <c r="AG179" s="32"/>
      <c r="AH179" s="32"/>
      <c r="AI179" s="32" t="str">
        <f t="shared" si="122"/>
        <v>Finland</v>
      </c>
      <c r="AJ179" s="32" t="str">
        <f t="shared" si="123"/>
        <v/>
      </c>
      <c r="AK179" s="32" t="str">
        <f t="shared" si="124"/>
        <v/>
      </c>
      <c r="AL179" s="32" t="str">
        <f t="shared" si="125"/>
        <v/>
      </c>
      <c r="AM179" s="32">
        <f t="shared" si="126"/>
        <v>-1</v>
      </c>
      <c r="AN179" s="32">
        <f t="shared" si="127"/>
        <v>-1</v>
      </c>
      <c r="AO179" s="32" t="str">
        <f t="shared" si="101"/>
        <v>Common kingfisher</v>
      </c>
      <c r="AP179" s="32">
        <f t="shared" si="102"/>
        <v>1</v>
      </c>
      <c r="AQ179" s="32">
        <f t="shared" si="103"/>
        <v>1</v>
      </c>
      <c r="AR179" s="32" t="str">
        <f t="shared" si="104"/>
        <v>Sweden</v>
      </c>
      <c r="AS179" s="32">
        <f t="shared" si="105"/>
        <v>1.00132</v>
      </c>
      <c r="AT179" s="32"/>
      <c r="AU179" s="32" t="str">
        <f t="shared" si="106"/>
        <v>Common kingfisher</v>
      </c>
      <c r="AV179" s="32" t="str">
        <f t="shared" si="107"/>
        <v>Sweden</v>
      </c>
      <c r="AW179" s="32" t="str">
        <f t="shared" si="108"/>
        <v>Sweden: Sigge Alfredsson</v>
      </c>
      <c r="AX179" s="32">
        <f t="shared" si="109"/>
        <v>1</v>
      </c>
      <c r="AY179" s="32">
        <f t="shared" si="110"/>
        <v>2000.1320000000001</v>
      </c>
      <c r="AZ179" s="32"/>
      <c r="BA179" s="32" t="str">
        <f t="shared" si="111"/>
        <v>Common kingfisher</v>
      </c>
      <c r="BB179" s="32">
        <f t="shared" si="112"/>
        <v>1</v>
      </c>
      <c r="BC179" s="32">
        <f t="shared" si="113"/>
        <v>1</v>
      </c>
      <c r="BD179" s="32" t="str">
        <f t="shared" si="114"/>
        <v>Sweden</v>
      </c>
      <c r="BE179" s="32">
        <f t="shared" si="115"/>
        <v>-1</v>
      </c>
      <c r="BG179" s="32" t="str">
        <f t="shared" si="116"/>
        <v>Common kingfisher</v>
      </c>
      <c r="BH179" s="32" t="str">
        <f t="shared" si="117"/>
        <v>Sweden</v>
      </c>
      <c r="BI179" s="32" t="str">
        <f>IF(Q179=1,TRIM(IF(L179&gt;0,"Denmark: "&amp;IFERROR(LOOKUP(2,1/(Denmark!$C180:$AZ180&lt;&gt;""),Denmark!$C$4:$AZ$4),"")&amp;" ","")&amp;IF(M179&gt;0,"Norway: "&amp;IFERROR(LOOKUP(2,1/(Norway!$C180:$AZ180&lt;&gt;""),Norway!$C$4:$AZ$4),"")&amp;" ","")&amp;IF(N179&gt;0,"Finland: "&amp;IFERROR(LOOKUP(2,1/(Finland!$C180:$AZ180&lt;&gt;""),Finland!$C$4:$AZ$4),"")&amp;" ","")&amp;IF(O179&gt;0,"Sweden: "&amp;IFERROR(LOOKUP(2,1/(Sweden!$C180:$AZ180&lt;&gt;""),Sweden!$C$4:$AZ$4),"")&amp;" ","")),"")</f>
        <v>Sweden: Sigge Alfredsson</v>
      </c>
      <c r="BJ179" s="32">
        <f t="shared" si="118"/>
        <v>1</v>
      </c>
      <c r="BK179" s="32">
        <f t="shared" si="119"/>
        <v>1.00132</v>
      </c>
    </row>
    <row r="180" spans="6:63" ht="13.5" customHeight="1">
      <c r="F180" t="str">
        <f t="shared" si="121"/>
        <v>Finland</v>
      </c>
      <c r="G180" t="str">
        <f>IF(Finland!AW$4="","",Finland!AW$4)</f>
        <v/>
      </c>
      <c r="H180" t="str">
        <f>IF(G180="","",COUNTIF(Finland!AW$5:AW$311,"&lt;&gt;"))</f>
        <v/>
      </c>
      <c r="I180" t="str">
        <f>IF(G180="","",SUMPRODUCT(--(Finland!AW$5:AW$311&lt;&gt;""),--($P$4:$P$310&gt;0),--($P$4:$P$310&lt;3)))</f>
        <v/>
      </c>
      <c r="K180" s="32" t="str">
        <f>Denmark!A181</f>
        <v>European bee-eater</v>
      </c>
      <c r="L180" s="32">
        <f>Denmark!BA181</f>
        <v>0</v>
      </c>
      <c r="M180" s="32">
        <f>Norway!BA181</f>
        <v>0</v>
      </c>
      <c r="N180" s="32">
        <f>Finland!BA181</f>
        <v>0</v>
      </c>
      <c r="O180" s="32">
        <f>Sweden!BA181</f>
        <v>0</v>
      </c>
      <c r="P180" s="32">
        <f t="shared" si="86"/>
        <v>0</v>
      </c>
      <c r="Q180" s="32">
        <f t="shared" si="87"/>
        <v>0</v>
      </c>
      <c r="S180" s="32" t="str">
        <f t="shared" si="88"/>
        <v>European bee-eater</v>
      </c>
      <c r="T180" s="32">
        <f t="shared" si="89"/>
        <v>0</v>
      </c>
      <c r="U180" s="32">
        <f t="shared" si="90"/>
        <v>0</v>
      </c>
      <c r="V180" s="32" t="str">
        <f t="shared" si="91"/>
        <v/>
      </c>
      <c r="X180" s="32" t="str">
        <f t="shared" si="92"/>
        <v>European bee-eater</v>
      </c>
      <c r="Y180" s="32" t="str">
        <f t="shared" si="93"/>
        <v/>
      </c>
      <c r="Z180" s="32" t="str">
        <f>IF(AND(P180&gt;0,P180&lt;3),TRIM(IF(L180&gt;0,"Denmark: "&amp;IFERROR(LOOKUP(2,1/(Denmark!$C181:$AZ181&lt;&gt;""),Denmark!$C$4:$AZ$4),"")&amp;" ","")&amp;IF(M180&gt;0,"Norway: "&amp;IFERROR(LOOKUP(2,1/(Norway!$C181:$AZ181&lt;&gt;""),Norway!$C$4:$AZ$4),"")&amp;" ","")&amp;IF(N180&gt;0,"Finland: "&amp;IFERROR(LOOKUP(2,1/(Finland!$C181:$AZ181&lt;&gt;""),Finland!$C$4:$AZ$4),"")&amp;" ","")&amp;IF(O180&gt;0,"Sweden: "&amp;IFERROR(LOOKUP(2,1/(Sweden!$C181:$AZ181&lt;&gt;""),Sweden!$C$4:$AZ$4),"")&amp;" ","")),"")</f>
        <v/>
      </c>
      <c r="AA180" s="32">
        <f t="shared" si="94"/>
        <v>0</v>
      </c>
      <c r="AC180" s="32"/>
      <c r="AD180" s="32"/>
      <c r="AE180" s="32"/>
      <c r="AF180" s="32"/>
      <c r="AG180" s="32"/>
      <c r="AH180" s="32"/>
      <c r="AI180" s="32" t="str">
        <f t="shared" si="122"/>
        <v>Finland</v>
      </c>
      <c r="AJ180" s="32" t="str">
        <f t="shared" si="123"/>
        <v/>
      </c>
      <c r="AK180" s="32" t="str">
        <f t="shared" si="124"/>
        <v/>
      </c>
      <c r="AL180" s="32" t="str">
        <f t="shared" si="125"/>
        <v/>
      </c>
      <c r="AM180" s="32">
        <f t="shared" si="126"/>
        <v>-1</v>
      </c>
      <c r="AN180" s="32">
        <f t="shared" si="127"/>
        <v>-1</v>
      </c>
      <c r="AO180" s="32" t="str">
        <f t="shared" si="101"/>
        <v>European bee-eater</v>
      </c>
      <c r="AP180" s="32">
        <f t="shared" si="102"/>
        <v>0</v>
      </c>
      <c r="AQ180" s="32">
        <f t="shared" si="103"/>
        <v>0</v>
      </c>
      <c r="AR180" s="32" t="str">
        <f t="shared" si="104"/>
        <v/>
      </c>
      <c r="AS180" s="32">
        <f t="shared" si="105"/>
        <v>1.31E-3</v>
      </c>
      <c r="AT180" s="32"/>
      <c r="AU180" s="32" t="str">
        <f t="shared" si="106"/>
        <v>European bee-eater</v>
      </c>
      <c r="AV180" s="32" t="str">
        <f t="shared" si="107"/>
        <v/>
      </c>
      <c r="AW180" s="32" t="str">
        <f t="shared" si="108"/>
        <v/>
      </c>
      <c r="AX180" s="32">
        <f t="shared" si="109"/>
        <v>0</v>
      </c>
      <c r="AY180" s="32">
        <f t="shared" si="110"/>
        <v>-1</v>
      </c>
      <c r="AZ180" s="32"/>
      <c r="BA180" s="32" t="str">
        <f t="shared" si="111"/>
        <v>European bee-eater</v>
      </c>
      <c r="BB180" s="32">
        <f t="shared" si="112"/>
        <v>0</v>
      </c>
      <c r="BC180" s="32">
        <f t="shared" si="113"/>
        <v>0</v>
      </c>
      <c r="BD180" s="32" t="str">
        <f t="shared" si="114"/>
        <v/>
      </c>
      <c r="BE180" s="32">
        <f t="shared" si="115"/>
        <v>-1</v>
      </c>
      <c r="BG180" s="32" t="str">
        <f t="shared" si="116"/>
        <v>European bee-eater</v>
      </c>
      <c r="BH180" s="32" t="str">
        <f t="shared" si="117"/>
        <v/>
      </c>
      <c r="BI180" s="32" t="str">
        <f>IF(Q180=1,TRIM(IF(L180&gt;0,"Denmark: "&amp;IFERROR(LOOKUP(2,1/(Denmark!$C181:$AZ181&lt;&gt;""),Denmark!$C$4:$AZ$4),"")&amp;" ","")&amp;IF(M180&gt;0,"Norway: "&amp;IFERROR(LOOKUP(2,1/(Norway!$C181:$AZ181&lt;&gt;""),Norway!$C$4:$AZ$4),"")&amp;" ","")&amp;IF(N180&gt;0,"Finland: "&amp;IFERROR(LOOKUP(2,1/(Finland!$C181:$AZ181&lt;&gt;""),Finland!$C$4:$AZ$4),"")&amp;" ","")&amp;IF(O180&gt;0,"Sweden: "&amp;IFERROR(LOOKUP(2,1/(Sweden!$C181:$AZ181&lt;&gt;""),Sweden!$C$4:$AZ$4),"")&amp;" ","")),"")</f>
        <v/>
      </c>
      <c r="BJ180" s="32">
        <f t="shared" si="118"/>
        <v>0</v>
      </c>
      <c r="BK180" s="32">
        <f t="shared" si="119"/>
        <v>-1</v>
      </c>
    </row>
    <row r="181" spans="6:63" ht="13.5" customHeight="1">
      <c r="F181" t="str">
        <f t="shared" si="121"/>
        <v>Finland</v>
      </c>
      <c r="G181" t="str">
        <f>IF(Finland!AX$4="","",Finland!AX$4)</f>
        <v/>
      </c>
      <c r="H181" t="str">
        <f>IF(G181="","",COUNTIF(Finland!AX$5:AX$311,"&lt;&gt;"))</f>
        <v/>
      </c>
      <c r="I181" t="str">
        <f>IF(G181="","",SUMPRODUCT(--(Finland!AX$5:AX$311&lt;&gt;""),--($P$4:$P$310&gt;0),--($P$4:$P$310&lt;3)))</f>
        <v/>
      </c>
      <c r="K181" s="32" t="str">
        <f>Denmark!A182</f>
        <v>Common hoopoe</v>
      </c>
      <c r="L181" s="32">
        <f>Denmark!BA182</f>
        <v>0</v>
      </c>
      <c r="M181" s="32">
        <f>Norway!BA182</f>
        <v>0</v>
      </c>
      <c r="N181" s="32">
        <f>Finland!BA182</f>
        <v>0</v>
      </c>
      <c r="O181" s="32">
        <f>Sweden!BA182</f>
        <v>1</v>
      </c>
      <c r="P181" s="32">
        <f t="shared" si="86"/>
        <v>1</v>
      </c>
      <c r="Q181" s="32">
        <f t="shared" si="87"/>
        <v>1</v>
      </c>
      <c r="S181" s="32" t="str">
        <f t="shared" si="88"/>
        <v>Common hoopoe</v>
      </c>
      <c r="T181" s="32">
        <f t="shared" si="89"/>
        <v>1</v>
      </c>
      <c r="U181" s="32">
        <f t="shared" si="90"/>
        <v>1</v>
      </c>
      <c r="V181" s="32" t="str">
        <f t="shared" si="91"/>
        <v>Sweden</v>
      </c>
      <c r="X181" s="32" t="str">
        <f t="shared" si="92"/>
        <v>Common hoopoe</v>
      </c>
      <c r="Y181" s="32" t="str">
        <f t="shared" si="93"/>
        <v>Sweden</v>
      </c>
      <c r="Z181" s="32" t="str">
        <f>IF(AND(P181&gt;0,P181&lt;3),TRIM(IF(L181&gt;0,"Denmark: "&amp;IFERROR(LOOKUP(2,1/(Denmark!$C182:$AZ182&lt;&gt;""),Denmark!$C$4:$AZ$4),"")&amp;" ","")&amp;IF(M181&gt;0,"Norway: "&amp;IFERROR(LOOKUP(2,1/(Norway!$C182:$AZ182&lt;&gt;""),Norway!$C$4:$AZ$4),"")&amp;" ","")&amp;IF(N181&gt;0,"Finland: "&amp;IFERROR(LOOKUP(2,1/(Finland!$C182:$AZ182&lt;&gt;""),Finland!$C$4:$AZ$4),"")&amp;" ","")&amp;IF(O181&gt;0,"Sweden: "&amp;IFERROR(LOOKUP(2,1/(Sweden!$C182:$AZ182&lt;&gt;""),Sweden!$C$4:$AZ$4),"")&amp;" ","")),"")</f>
        <v>Sweden: Malte Lindberg</v>
      </c>
      <c r="AA181" s="32">
        <f t="shared" si="94"/>
        <v>1</v>
      </c>
      <c r="AC181" s="32"/>
      <c r="AD181" s="32"/>
      <c r="AE181" s="32"/>
      <c r="AF181" s="32"/>
      <c r="AG181" s="32"/>
      <c r="AH181" s="32"/>
      <c r="AI181" s="32" t="str">
        <f t="shared" si="122"/>
        <v>Finland</v>
      </c>
      <c r="AJ181" s="32" t="str">
        <f t="shared" si="123"/>
        <v/>
      </c>
      <c r="AK181" s="32" t="str">
        <f t="shared" si="124"/>
        <v/>
      </c>
      <c r="AL181" s="32" t="str">
        <f t="shared" si="125"/>
        <v/>
      </c>
      <c r="AM181" s="32">
        <f t="shared" si="126"/>
        <v>-1</v>
      </c>
      <c r="AN181" s="32">
        <f t="shared" si="127"/>
        <v>-1</v>
      </c>
      <c r="AO181" s="32" t="str">
        <f t="shared" si="101"/>
        <v>Common hoopoe</v>
      </c>
      <c r="AP181" s="32">
        <f t="shared" si="102"/>
        <v>1</v>
      </c>
      <c r="AQ181" s="32">
        <f t="shared" si="103"/>
        <v>1</v>
      </c>
      <c r="AR181" s="32" t="str">
        <f t="shared" si="104"/>
        <v>Sweden</v>
      </c>
      <c r="AS181" s="32">
        <f t="shared" si="105"/>
        <v>1.0013000000000001</v>
      </c>
      <c r="AT181" s="32"/>
      <c r="AU181" s="32" t="str">
        <f t="shared" si="106"/>
        <v>Common hoopoe</v>
      </c>
      <c r="AV181" s="32" t="str">
        <f t="shared" si="107"/>
        <v>Sweden</v>
      </c>
      <c r="AW181" s="32" t="str">
        <f t="shared" si="108"/>
        <v>Sweden: Malte Lindberg</v>
      </c>
      <c r="AX181" s="32">
        <f t="shared" si="109"/>
        <v>1</v>
      </c>
      <c r="AY181" s="32">
        <f t="shared" si="110"/>
        <v>2000.13</v>
      </c>
      <c r="AZ181" s="32"/>
      <c r="BA181" s="32" t="str">
        <f t="shared" si="111"/>
        <v>Common hoopoe</v>
      </c>
      <c r="BB181" s="32">
        <f t="shared" si="112"/>
        <v>1</v>
      </c>
      <c r="BC181" s="32">
        <f t="shared" si="113"/>
        <v>1</v>
      </c>
      <c r="BD181" s="32" t="str">
        <f t="shared" si="114"/>
        <v>Sweden</v>
      </c>
      <c r="BE181" s="32">
        <f t="shared" si="115"/>
        <v>-1</v>
      </c>
      <c r="BG181" s="32" t="str">
        <f t="shared" si="116"/>
        <v>Common hoopoe</v>
      </c>
      <c r="BH181" s="32" t="str">
        <f t="shared" si="117"/>
        <v>Sweden</v>
      </c>
      <c r="BI181" s="32" t="str">
        <f>IF(Q181=1,TRIM(IF(L181&gt;0,"Denmark: "&amp;IFERROR(LOOKUP(2,1/(Denmark!$C182:$AZ182&lt;&gt;""),Denmark!$C$4:$AZ$4),"")&amp;" ","")&amp;IF(M181&gt;0,"Norway: "&amp;IFERROR(LOOKUP(2,1/(Norway!$C182:$AZ182&lt;&gt;""),Norway!$C$4:$AZ$4),"")&amp;" ","")&amp;IF(N181&gt;0,"Finland: "&amp;IFERROR(LOOKUP(2,1/(Finland!$C182:$AZ182&lt;&gt;""),Finland!$C$4:$AZ$4),"")&amp;" ","")&amp;IF(O181&gt;0,"Sweden: "&amp;IFERROR(LOOKUP(2,1/(Sweden!$C182:$AZ182&lt;&gt;""),Sweden!$C$4:$AZ$4),"")&amp;" ","")),"")</f>
        <v>Sweden: Malte Lindberg</v>
      </c>
      <c r="BJ181" s="32">
        <f t="shared" si="118"/>
        <v>1</v>
      </c>
      <c r="BK181" s="32">
        <f t="shared" si="119"/>
        <v>1.0013000000000001</v>
      </c>
    </row>
    <row r="182" spans="6:63" ht="13.5" customHeight="1">
      <c r="F182" t="str">
        <f t="shared" si="121"/>
        <v>Finland</v>
      </c>
      <c r="G182" t="str">
        <f>IF(Finland!AY$4="","",Finland!AY$4)</f>
        <v/>
      </c>
      <c r="H182" t="str">
        <f>IF(G182="","",COUNTIF(Finland!AY$5:AY$311,"&lt;&gt;"))</f>
        <v/>
      </c>
      <c r="I182" t="str">
        <f>IF(G182="","",SUMPRODUCT(--(Finland!AY$5:AY$311&lt;&gt;""),--($P$4:$P$310&gt;0),--($P$4:$P$310&lt;3)))</f>
        <v/>
      </c>
      <c r="K182" s="32" t="str">
        <f>Denmark!A183</f>
        <v>Eurasian wryneck</v>
      </c>
      <c r="L182" s="32">
        <f>Denmark!BA183</f>
        <v>0</v>
      </c>
      <c r="M182" s="32">
        <f>Norway!BA183</f>
        <v>0</v>
      </c>
      <c r="N182" s="32">
        <f>Finland!BA183</f>
        <v>0</v>
      </c>
      <c r="O182" s="32">
        <f>Sweden!BA183</f>
        <v>0</v>
      </c>
      <c r="P182" s="32">
        <f t="shared" si="86"/>
        <v>0</v>
      </c>
      <c r="Q182" s="32">
        <f t="shared" si="87"/>
        <v>0</v>
      </c>
      <c r="S182" s="32" t="str">
        <f t="shared" si="88"/>
        <v>Eurasian wryneck</v>
      </c>
      <c r="T182" s="32">
        <f t="shared" si="89"/>
        <v>0</v>
      </c>
      <c r="U182" s="32">
        <f t="shared" si="90"/>
        <v>0</v>
      </c>
      <c r="V182" s="32" t="str">
        <f t="shared" si="91"/>
        <v/>
      </c>
      <c r="X182" s="32" t="str">
        <f t="shared" si="92"/>
        <v>Eurasian wryneck</v>
      </c>
      <c r="Y182" s="32" t="str">
        <f t="shared" si="93"/>
        <v/>
      </c>
      <c r="Z182" s="32" t="str">
        <f>IF(AND(P182&gt;0,P182&lt;3),TRIM(IF(L182&gt;0,"Denmark: "&amp;IFERROR(LOOKUP(2,1/(Denmark!$C183:$AZ183&lt;&gt;""),Denmark!$C$4:$AZ$4),"")&amp;" ","")&amp;IF(M182&gt;0,"Norway: "&amp;IFERROR(LOOKUP(2,1/(Norway!$C183:$AZ183&lt;&gt;""),Norway!$C$4:$AZ$4),"")&amp;" ","")&amp;IF(N182&gt;0,"Finland: "&amp;IFERROR(LOOKUP(2,1/(Finland!$C183:$AZ183&lt;&gt;""),Finland!$C$4:$AZ$4),"")&amp;" ","")&amp;IF(O182&gt;0,"Sweden: "&amp;IFERROR(LOOKUP(2,1/(Sweden!$C183:$AZ183&lt;&gt;""),Sweden!$C$4:$AZ$4),"")&amp;" ","")),"")</f>
        <v/>
      </c>
      <c r="AA182" s="32">
        <f t="shared" si="94"/>
        <v>0</v>
      </c>
      <c r="AC182" s="32"/>
      <c r="AD182" s="32"/>
      <c r="AE182" s="32"/>
      <c r="AF182" s="32"/>
      <c r="AG182" s="32"/>
      <c r="AH182" s="32"/>
      <c r="AI182" s="32" t="str">
        <f t="shared" si="122"/>
        <v>Finland</v>
      </c>
      <c r="AJ182" s="32" t="str">
        <f t="shared" si="123"/>
        <v/>
      </c>
      <c r="AK182" s="32" t="str">
        <f t="shared" si="124"/>
        <v/>
      </c>
      <c r="AL182" s="32" t="str">
        <f t="shared" si="125"/>
        <v/>
      </c>
      <c r="AM182" s="32">
        <f t="shared" si="126"/>
        <v>-1</v>
      </c>
      <c r="AN182" s="32">
        <f t="shared" si="127"/>
        <v>-1</v>
      </c>
      <c r="AO182" s="32" t="str">
        <f t="shared" si="101"/>
        <v>Eurasian wryneck</v>
      </c>
      <c r="AP182" s="32">
        <f t="shared" si="102"/>
        <v>0</v>
      </c>
      <c r="AQ182" s="32">
        <f t="shared" si="103"/>
        <v>0</v>
      </c>
      <c r="AR182" s="32" t="str">
        <f t="shared" si="104"/>
        <v/>
      </c>
      <c r="AS182" s="32">
        <f t="shared" si="105"/>
        <v>1.2899999999999999E-3</v>
      </c>
      <c r="AT182" s="32"/>
      <c r="AU182" s="32" t="str">
        <f t="shared" si="106"/>
        <v>Eurasian wryneck</v>
      </c>
      <c r="AV182" s="32" t="str">
        <f t="shared" si="107"/>
        <v/>
      </c>
      <c r="AW182" s="32" t="str">
        <f t="shared" si="108"/>
        <v/>
      </c>
      <c r="AX182" s="32">
        <f t="shared" si="109"/>
        <v>0</v>
      </c>
      <c r="AY182" s="32">
        <f t="shared" si="110"/>
        <v>-1</v>
      </c>
      <c r="AZ182" s="32"/>
      <c r="BA182" s="32" t="str">
        <f t="shared" si="111"/>
        <v>Eurasian wryneck</v>
      </c>
      <c r="BB182" s="32">
        <f t="shared" si="112"/>
        <v>0</v>
      </c>
      <c r="BC182" s="32">
        <f t="shared" si="113"/>
        <v>0</v>
      </c>
      <c r="BD182" s="32" t="str">
        <f t="shared" si="114"/>
        <v/>
      </c>
      <c r="BE182" s="32">
        <f t="shared" si="115"/>
        <v>-1</v>
      </c>
      <c r="BG182" s="32" t="str">
        <f t="shared" si="116"/>
        <v>Eurasian wryneck</v>
      </c>
      <c r="BH182" s="32" t="str">
        <f t="shared" si="117"/>
        <v/>
      </c>
      <c r="BI182" s="32" t="str">
        <f>IF(Q182=1,TRIM(IF(L182&gt;0,"Denmark: "&amp;IFERROR(LOOKUP(2,1/(Denmark!$C183:$AZ183&lt;&gt;""),Denmark!$C$4:$AZ$4),"")&amp;" ","")&amp;IF(M182&gt;0,"Norway: "&amp;IFERROR(LOOKUP(2,1/(Norway!$C183:$AZ183&lt;&gt;""),Norway!$C$4:$AZ$4),"")&amp;" ","")&amp;IF(N182&gt;0,"Finland: "&amp;IFERROR(LOOKUP(2,1/(Finland!$C183:$AZ183&lt;&gt;""),Finland!$C$4:$AZ$4),"")&amp;" ","")&amp;IF(O182&gt;0,"Sweden: "&amp;IFERROR(LOOKUP(2,1/(Sweden!$C183:$AZ183&lt;&gt;""),Sweden!$C$4:$AZ$4),"")&amp;" ","")),"")</f>
        <v/>
      </c>
      <c r="BJ182" s="32">
        <f t="shared" si="118"/>
        <v>0</v>
      </c>
      <c r="BK182" s="32">
        <f t="shared" si="119"/>
        <v>-1</v>
      </c>
    </row>
    <row r="183" spans="6:63" ht="13.5" customHeight="1">
      <c r="F183" t="str">
        <f t="shared" si="121"/>
        <v>Finland</v>
      </c>
      <c r="G183" t="str">
        <f>IF(Finland!AZ$4="","",Finland!AZ$4)</f>
        <v/>
      </c>
      <c r="H183" t="str">
        <f>IF(G183="","",COUNTIF(Finland!AZ$5:AZ$311,"&lt;&gt;"))</f>
        <v/>
      </c>
      <c r="I183" t="str">
        <f>IF(G183="","",SUMPRODUCT(--(Finland!AZ$5:AZ$311&lt;&gt;""),--($P$4:$P$310&gt;0),--($P$4:$P$310&lt;3)))</f>
        <v/>
      </c>
      <c r="K183" s="32" t="str">
        <f>Denmark!A184</f>
        <v>Grey-headed woodpecker</v>
      </c>
      <c r="L183" s="32">
        <f>Denmark!BA184</f>
        <v>0</v>
      </c>
      <c r="M183" s="32">
        <f>Norway!BA184</f>
        <v>0</v>
      </c>
      <c r="N183" s="32">
        <f>Finland!BA184</f>
        <v>3</v>
      </c>
      <c r="O183" s="32">
        <f>Sweden!BA184</f>
        <v>1</v>
      </c>
      <c r="P183" s="32">
        <f t="shared" si="86"/>
        <v>4</v>
      </c>
      <c r="Q183" s="32">
        <f t="shared" si="87"/>
        <v>2</v>
      </c>
      <c r="S183" s="32" t="str">
        <f t="shared" si="88"/>
        <v>Grey-headed woodpecker</v>
      </c>
      <c r="T183" s="32">
        <f t="shared" si="89"/>
        <v>4</v>
      </c>
      <c r="U183" s="32">
        <f t="shared" si="90"/>
        <v>2</v>
      </c>
      <c r="V183" s="32" t="str">
        <f t="shared" si="91"/>
        <v>Finland Sweden</v>
      </c>
      <c r="X183" s="32" t="str">
        <f t="shared" si="92"/>
        <v>Grey-headed woodpecker</v>
      </c>
      <c r="Y183" s="32" t="str">
        <f t="shared" si="93"/>
        <v/>
      </c>
      <c r="Z183" s="32" t="str">
        <f>IF(AND(P183&gt;0,P183&lt;3),TRIM(IF(L183&gt;0,"Denmark: "&amp;IFERROR(LOOKUP(2,1/(Denmark!$C184:$AZ184&lt;&gt;""),Denmark!$C$4:$AZ$4),"")&amp;" ","")&amp;IF(M183&gt;0,"Norway: "&amp;IFERROR(LOOKUP(2,1/(Norway!$C184:$AZ184&lt;&gt;""),Norway!$C$4:$AZ$4),"")&amp;" ","")&amp;IF(N183&gt;0,"Finland: "&amp;IFERROR(LOOKUP(2,1/(Finland!$C184:$AZ184&lt;&gt;""),Finland!$C$4:$AZ$4),"")&amp;" ","")&amp;IF(O183&gt;0,"Sweden: "&amp;IFERROR(LOOKUP(2,1/(Sweden!$C184:$AZ184&lt;&gt;""),Sweden!$C$4:$AZ$4),"")&amp;" ","")),"")</f>
        <v/>
      </c>
      <c r="AA183" s="32">
        <f t="shared" si="94"/>
        <v>4</v>
      </c>
      <c r="AC183" s="32"/>
      <c r="AD183" s="32"/>
      <c r="AE183" s="32"/>
      <c r="AF183" s="32"/>
      <c r="AG183" s="32"/>
      <c r="AH183" s="32"/>
      <c r="AI183" s="32" t="str">
        <f t="shared" si="122"/>
        <v>Finland</v>
      </c>
      <c r="AJ183" s="32" t="str">
        <f t="shared" si="123"/>
        <v/>
      </c>
      <c r="AK183" s="32" t="str">
        <f t="shared" si="124"/>
        <v/>
      </c>
      <c r="AL183" s="32" t="str">
        <f t="shared" si="125"/>
        <v/>
      </c>
      <c r="AM183" s="32">
        <f t="shared" si="126"/>
        <v>-1</v>
      </c>
      <c r="AN183" s="32">
        <f t="shared" si="127"/>
        <v>-1</v>
      </c>
      <c r="AO183" s="32" t="str">
        <f t="shared" si="101"/>
        <v>Grey-headed woodpecker</v>
      </c>
      <c r="AP183" s="32">
        <f t="shared" si="102"/>
        <v>4</v>
      </c>
      <c r="AQ183" s="32">
        <f t="shared" si="103"/>
        <v>2</v>
      </c>
      <c r="AR183" s="32" t="str">
        <f t="shared" si="104"/>
        <v>Finland Sweden</v>
      </c>
      <c r="AS183" s="32">
        <f t="shared" si="105"/>
        <v>4.0012800000000004</v>
      </c>
      <c r="AT183" s="32"/>
      <c r="AU183" s="32" t="str">
        <f t="shared" si="106"/>
        <v>Grey-headed woodpecker</v>
      </c>
      <c r="AV183" s="32" t="str">
        <f t="shared" si="107"/>
        <v/>
      </c>
      <c r="AW183" s="32" t="str">
        <f t="shared" si="108"/>
        <v/>
      </c>
      <c r="AX183" s="32">
        <f t="shared" si="109"/>
        <v>4</v>
      </c>
      <c r="AY183" s="32">
        <f t="shared" si="110"/>
        <v>-1</v>
      </c>
      <c r="AZ183" s="32"/>
      <c r="BA183" s="32" t="str">
        <f t="shared" si="111"/>
        <v>Grey-headed woodpecker</v>
      </c>
      <c r="BB183" s="32">
        <f t="shared" si="112"/>
        <v>4</v>
      </c>
      <c r="BC183" s="32">
        <f t="shared" si="113"/>
        <v>2</v>
      </c>
      <c r="BD183" s="32" t="str">
        <f t="shared" si="114"/>
        <v>Finland Sweden</v>
      </c>
      <c r="BE183" s="32">
        <f t="shared" si="115"/>
        <v>-1</v>
      </c>
      <c r="BG183" s="32" t="str">
        <f t="shared" si="116"/>
        <v>Grey-headed woodpecker</v>
      </c>
      <c r="BH183" s="32" t="str">
        <f t="shared" si="117"/>
        <v/>
      </c>
      <c r="BI183" s="32" t="str">
        <f>IF(Q183=1,TRIM(IF(L183&gt;0,"Denmark: "&amp;IFERROR(LOOKUP(2,1/(Denmark!$C184:$AZ184&lt;&gt;""),Denmark!$C$4:$AZ$4),"")&amp;" ","")&amp;IF(M183&gt;0,"Norway: "&amp;IFERROR(LOOKUP(2,1/(Norway!$C184:$AZ184&lt;&gt;""),Norway!$C$4:$AZ$4),"")&amp;" ","")&amp;IF(N183&gt;0,"Finland: "&amp;IFERROR(LOOKUP(2,1/(Finland!$C184:$AZ184&lt;&gt;""),Finland!$C$4:$AZ$4),"")&amp;" ","")&amp;IF(O183&gt;0,"Sweden: "&amp;IFERROR(LOOKUP(2,1/(Sweden!$C184:$AZ184&lt;&gt;""),Sweden!$C$4:$AZ$4),"")&amp;" ","")),"")</f>
        <v/>
      </c>
      <c r="BJ183" s="32">
        <f t="shared" si="118"/>
        <v>4</v>
      </c>
      <c r="BK183" s="32">
        <f t="shared" si="119"/>
        <v>-1</v>
      </c>
    </row>
    <row r="184" spans="6:63" ht="13.5" customHeight="1">
      <c r="F184" t="str">
        <f t="shared" ref="F184:F203" si="128">"Sweden"</f>
        <v>Sweden</v>
      </c>
      <c r="G184" t="str">
        <f>IF(Sweden!AG$4="","",Sweden!AG$4)</f>
        <v/>
      </c>
      <c r="H184" t="str">
        <f>IF(G184="","",COUNTIF(Sweden!AG$5:AG$311,"&lt;&gt;"))</f>
        <v/>
      </c>
      <c r="I184" t="str">
        <f>IF(G184="","",SUMPRODUCT(--(Sweden!AG$5:AG$311&lt;&gt;""),--($P$4:$P$310&gt;0),--($P$4:$P$310&lt;3)))</f>
        <v/>
      </c>
      <c r="K184" s="32" t="str">
        <f>Denmark!A185</f>
        <v>Eurasian green woodpecker</v>
      </c>
      <c r="L184" s="32">
        <f>Denmark!BA185</f>
        <v>0</v>
      </c>
      <c r="M184" s="32">
        <f>Norway!BA185</f>
        <v>0</v>
      </c>
      <c r="N184" s="32">
        <f>Finland!BA185</f>
        <v>0</v>
      </c>
      <c r="O184" s="32">
        <f>Sweden!BA185</f>
        <v>3</v>
      </c>
      <c r="P184" s="32">
        <f t="shared" si="86"/>
        <v>3</v>
      </c>
      <c r="Q184" s="32">
        <f t="shared" si="87"/>
        <v>1</v>
      </c>
      <c r="S184" s="32" t="str">
        <f t="shared" si="88"/>
        <v>Eurasian green woodpecker</v>
      </c>
      <c r="T184" s="32">
        <f t="shared" si="89"/>
        <v>3</v>
      </c>
      <c r="U184" s="32">
        <f t="shared" si="90"/>
        <v>1</v>
      </c>
      <c r="V184" s="32" t="str">
        <f t="shared" si="91"/>
        <v>Sweden</v>
      </c>
      <c r="X184" s="32" t="str">
        <f t="shared" si="92"/>
        <v>Eurasian green woodpecker</v>
      </c>
      <c r="Y184" s="32" t="str">
        <f t="shared" si="93"/>
        <v/>
      </c>
      <c r="Z184" s="32" t="str">
        <f>IF(AND(P184&gt;0,P184&lt;3),TRIM(IF(L184&gt;0,"Denmark: "&amp;IFERROR(LOOKUP(2,1/(Denmark!$C185:$AZ185&lt;&gt;""),Denmark!$C$4:$AZ$4),"")&amp;" ","")&amp;IF(M184&gt;0,"Norway: "&amp;IFERROR(LOOKUP(2,1/(Norway!$C185:$AZ185&lt;&gt;""),Norway!$C$4:$AZ$4),"")&amp;" ","")&amp;IF(N184&gt;0,"Finland: "&amp;IFERROR(LOOKUP(2,1/(Finland!$C185:$AZ185&lt;&gt;""),Finland!$C$4:$AZ$4),"")&amp;" ","")&amp;IF(O184&gt;0,"Sweden: "&amp;IFERROR(LOOKUP(2,1/(Sweden!$C185:$AZ185&lt;&gt;""),Sweden!$C$4:$AZ$4),"")&amp;" ","")),"")</f>
        <v/>
      </c>
      <c r="AA184" s="32">
        <f t="shared" si="94"/>
        <v>3</v>
      </c>
      <c r="AC184" s="32"/>
      <c r="AD184" s="32"/>
      <c r="AE184" s="32"/>
      <c r="AF184" s="32"/>
      <c r="AG184" s="32"/>
      <c r="AH184" s="32"/>
      <c r="AI184" s="32" t="str">
        <f t="shared" si="122"/>
        <v>Sweden</v>
      </c>
      <c r="AJ184" s="32" t="str">
        <f t="shared" si="123"/>
        <v/>
      </c>
      <c r="AK184" s="32" t="str">
        <f t="shared" si="124"/>
        <v/>
      </c>
      <c r="AL184" s="32" t="str">
        <f t="shared" si="125"/>
        <v/>
      </c>
      <c r="AM184" s="32">
        <f t="shared" si="126"/>
        <v>-1</v>
      </c>
      <c r="AN184" s="32">
        <f t="shared" si="127"/>
        <v>-1</v>
      </c>
      <c r="AO184" s="32" t="str">
        <f t="shared" si="101"/>
        <v>Eurasian green woodpecker</v>
      </c>
      <c r="AP184" s="32">
        <f t="shared" si="102"/>
        <v>3</v>
      </c>
      <c r="AQ184" s="32">
        <f t="shared" si="103"/>
        <v>1</v>
      </c>
      <c r="AR184" s="32" t="str">
        <f t="shared" si="104"/>
        <v>Sweden</v>
      </c>
      <c r="AS184" s="32">
        <f t="shared" si="105"/>
        <v>3.0012699999999999</v>
      </c>
      <c r="AT184" s="32"/>
      <c r="AU184" s="32" t="str">
        <f t="shared" si="106"/>
        <v>Eurasian green woodpecker</v>
      </c>
      <c r="AV184" s="32" t="str">
        <f t="shared" si="107"/>
        <v/>
      </c>
      <c r="AW184" s="32" t="str">
        <f t="shared" si="108"/>
        <v/>
      </c>
      <c r="AX184" s="32">
        <f t="shared" si="109"/>
        <v>3</v>
      </c>
      <c r="AY184" s="32">
        <f t="shared" si="110"/>
        <v>-1</v>
      </c>
      <c r="AZ184" s="32"/>
      <c r="BA184" s="32" t="str">
        <f t="shared" si="111"/>
        <v>Eurasian green woodpecker</v>
      </c>
      <c r="BB184" s="32">
        <f t="shared" si="112"/>
        <v>3</v>
      </c>
      <c r="BC184" s="32">
        <f t="shared" si="113"/>
        <v>1</v>
      </c>
      <c r="BD184" s="32" t="str">
        <f t="shared" si="114"/>
        <v>Sweden</v>
      </c>
      <c r="BE184" s="32">
        <f t="shared" si="115"/>
        <v>-1</v>
      </c>
      <c r="BG184" s="32" t="str">
        <f t="shared" si="116"/>
        <v>Eurasian green woodpecker</v>
      </c>
      <c r="BH184" s="32" t="str">
        <f t="shared" si="117"/>
        <v>Sweden</v>
      </c>
      <c r="BI184" s="32" t="str">
        <f>IF(Q184=1,TRIM(IF(L184&gt;0,"Denmark: "&amp;IFERROR(LOOKUP(2,1/(Denmark!$C185:$AZ185&lt;&gt;""),Denmark!$C$4:$AZ$4),"")&amp;" ","")&amp;IF(M184&gt;0,"Norway: "&amp;IFERROR(LOOKUP(2,1/(Norway!$C185:$AZ185&lt;&gt;""),Norway!$C$4:$AZ$4),"")&amp;" ","")&amp;IF(N184&gt;0,"Finland: "&amp;IFERROR(LOOKUP(2,1/(Finland!$C185:$AZ185&lt;&gt;""),Finland!$C$4:$AZ$4),"")&amp;" ","")&amp;IF(O184&gt;0,"Sweden: "&amp;IFERROR(LOOKUP(2,1/(Sweden!$C185:$AZ185&lt;&gt;""),Sweden!$C$4:$AZ$4),"")&amp;" ","")),"")</f>
        <v>Sweden: Max Lundell</v>
      </c>
      <c r="BJ184" s="32">
        <f t="shared" si="118"/>
        <v>3</v>
      </c>
      <c r="BK184" s="32">
        <f t="shared" si="119"/>
        <v>3.0012699999999999</v>
      </c>
    </row>
    <row r="185" spans="6:63" ht="13.5" customHeight="1">
      <c r="F185" t="str">
        <f t="shared" si="128"/>
        <v>Sweden</v>
      </c>
      <c r="G185" t="str">
        <f>IF(Sweden!AH$4="","",Sweden!AH$4)</f>
        <v/>
      </c>
      <c r="H185" t="str">
        <f>IF(G185="","",COUNTIF(Sweden!AH$5:AH$311,"&lt;&gt;"))</f>
        <v/>
      </c>
      <c r="I185" t="str">
        <f>IF(G185="","",SUMPRODUCT(--(Sweden!AH$5:AH$311&lt;&gt;""),--($P$4:$P$310&gt;0),--($P$4:$P$310&lt;3)))</f>
        <v/>
      </c>
      <c r="K185" s="32" t="str">
        <f>Denmark!A186</f>
        <v>Black woodpecker</v>
      </c>
      <c r="L185" s="32">
        <f>Denmark!BA186</f>
        <v>0</v>
      </c>
      <c r="M185" s="32">
        <f>Norway!BA186</f>
        <v>0</v>
      </c>
      <c r="N185" s="32">
        <f>Finland!BA186</f>
        <v>11</v>
      </c>
      <c r="O185" s="32">
        <f>Sweden!BA186</f>
        <v>5</v>
      </c>
      <c r="P185" s="32">
        <f t="shared" si="86"/>
        <v>16</v>
      </c>
      <c r="Q185" s="32">
        <f t="shared" si="87"/>
        <v>2</v>
      </c>
      <c r="S185" s="32" t="str">
        <f t="shared" si="88"/>
        <v>Black woodpecker</v>
      </c>
      <c r="T185" s="32">
        <f t="shared" si="89"/>
        <v>16</v>
      </c>
      <c r="U185" s="32">
        <f t="shared" si="90"/>
        <v>2</v>
      </c>
      <c r="V185" s="32" t="str">
        <f t="shared" si="91"/>
        <v>Finland Sweden</v>
      </c>
      <c r="X185" s="32" t="str">
        <f t="shared" si="92"/>
        <v>Black woodpecker</v>
      </c>
      <c r="Y185" s="32" t="str">
        <f t="shared" si="93"/>
        <v/>
      </c>
      <c r="Z185" s="32" t="str">
        <f>IF(AND(P185&gt;0,P185&lt;3),TRIM(IF(L185&gt;0,"Denmark: "&amp;IFERROR(LOOKUP(2,1/(Denmark!$C186:$AZ186&lt;&gt;""),Denmark!$C$4:$AZ$4),"")&amp;" ","")&amp;IF(M185&gt;0,"Norway: "&amp;IFERROR(LOOKUP(2,1/(Norway!$C186:$AZ186&lt;&gt;""),Norway!$C$4:$AZ$4),"")&amp;" ","")&amp;IF(N185&gt;0,"Finland: "&amp;IFERROR(LOOKUP(2,1/(Finland!$C186:$AZ186&lt;&gt;""),Finland!$C$4:$AZ$4),"")&amp;" ","")&amp;IF(O185&gt;0,"Sweden: "&amp;IFERROR(LOOKUP(2,1/(Sweden!$C186:$AZ186&lt;&gt;""),Sweden!$C$4:$AZ$4),"")&amp;" ","")),"")</f>
        <v/>
      </c>
      <c r="AA185" s="32">
        <f t="shared" si="94"/>
        <v>16</v>
      </c>
      <c r="AC185" s="32"/>
      <c r="AD185" s="32"/>
      <c r="AE185" s="32"/>
      <c r="AF185" s="32"/>
      <c r="AG185" s="32"/>
      <c r="AH185" s="32"/>
      <c r="AI185" s="32" t="str">
        <f t="shared" si="122"/>
        <v>Sweden</v>
      </c>
      <c r="AJ185" s="32" t="str">
        <f t="shared" si="123"/>
        <v/>
      </c>
      <c r="AK185" s="32" t="str">
        <f t="shared" si="124"/>
        <v/>
      </c>
      <c r="AL185" s="32" t="str">
        <f t="shared" si="125"/>
        <v/>
      </c>
      <c r="AM185" s="32">
        <f t="shared" si="126"/>
        <v>-1</v>
      </c>
      <c r="AN185" s="32">
        <f t="shared" si="127"/>
        <v>-1</v>
      </c>
      <c r="AO185" s="32" t="str">
        <f t="shared" si="101"/>
        <v>Black woodpecker</v>
      </c>
      <c r="AP185" s="32">
        <f t="shared" si="102"/>
        <v>16</v>
      </c>
      <c r="AQ185" s="32">
        <f t="shared" si="103"/>
        <v>2</v>
      </c>
      <c r="AR185" s="32" t="str">
        <f t="shared" si="104"/>
        <v>Finland Sweden</v>
      </c>
      <c r="AS185" s="32">
        <f t="shared" si="105"/>
        <v>16.001259999999998</v>
      </c>
      <c r="AT185" s="32"/>
      <c r="AU185" s="32" t="str">
        <f t="shared" si="106"/>
        <v>Black woodpecker</v>
      </c>
      <c r="AV185" s="32" t="str">
        <f t="shared" si="107"/>
        <v/>
      </c>
      <c r="AW185" s="32" t="str">
        <f t="shared" si="108"/>
        <v/>
      </c>
      <c r="AX185" s="32">
        <f t="shared" si="109"/>
        <v>16</v>
      </c>
      <c r="AY185" s="32">
        <f t="shared" si="110"/>
        <v>-1</v>
      </c>
      <c r="AZ185" s="32"/>
      <c r="BA185" s="32" t="str">
        <f t="shared" si="111"/>
        <v>Black woodpecker</v>
      </c>
      <c r="BB185" s="32">
        <f t="shared" si="112"/>
        <v>16</v>
      </c>
      <c r="BC185" s="32">
        <f t="shared" si="113"/>
        <v>2</v>
      </c>
      <c r="BD185" s="32" t="str">
        <f t="shared" si="114"/>
        <v>Finland Sweden</v>
      </c>
      <c r="BE185" s="32">
        <f t="shared" si="115"/>
        <v>-1</v>
      </c>
      <c r="BG185" s="32" t="str">
        <f t="shared" si="116"/>
        <v>Black woodpecker</v>
      </c>
      <c r="BH185" s="32" t="str">
        <f t="shared" si="117"/>
        <v/>
      </c>
      <c r="BI185" s="32" t="str">
        <f>IF(Q185=1,TRIM(IF(L185&gt;0,"Denmark: "&amp;IFERROR(LOOKUP(2,1/(Denmark!$C186:$AZ186&lt;&gt;""),Denmark!$C$4:$AZ$4),"")&amp;" ","")&amp;IF(M185&gt;0,"Norway: "&amp;IFERROR(LOOKUP(2,1/(Norway!$C186:$AZ186&lt;&gt;""),Norway!$C$4:$AZ$4),"")&amp;" ","")&amp;IF(N185&gt;0,"Finland: "&amp;IFERROR(LOOKUP(2,1/(Finland!$C186:$AZ186&lt;&gt;""),Finland!$C$4:$AZ$4),"")&amp;" ","")&amp;IF(O185&gt;0,"Sweden: "&amp;IFERROR(LOOKUP(2,1/(Sweden!$C186:$AZ186&lt;&gt;""),Sweden!$C$4:$AZ$4),"")&amp;" ","")),"")</f>
        <v/>
      </c>
      <c r="BJ185" s="32">
        <f t="shared" si="118"/>
        <v>16</v>
      </c>
      <c r="BK185" s="32">
        <f t="shared" si="119"/>
        <v>-1</v>
      </c>
    </row>
    <row r="186" spans="6:63" ht="13.5" customHeight="1">
      <c r="F186" t="str">
        <f t="shared" si="128"/>
        <v>Sweden</v>
      </c>
      <c r="G186" t="str">
        <f>IF(Sweden!AI$4="","",Sweden!AI$4)</f>
        <v/>
      </c>
      <c r="H186" t="str">
        <f>IF(G186="","",COUNTIF(Sweden!AI$5:AI$311,"&lt;&gt;"))</f>
        <v/>
      </c>
      <c r="I186" t="str">
        <f>IF(G186="","",SUMPRODUCT(--(Sweden!AI$5:AI$311&lt;&gt;""),--($P$4:$P$310&gt;0),--($P$4:$P$310&lt;3)))</f>
        <v/>
      </c>
      <c r="K186" s="32" t="str">
        <f>Denmark!A187</f>
        <v>Great spotted woodpecker</v>
      </c>
      <c r="L186" s="32">
        <f>Denmark!BA187</f>
        <v>0</v>
      </c>
      <c r="M186" s="32">
        <f>Norway!BA187</f>
        <v>0</v>
      </c>
      <c r="N186" s="32">
        <f>Finland!BA187</f>
        <v>19</v>
      </c>
      <c r="O186" s="32">
        <f>Sweden!BA187</f>
        <v>9</v>
      </c>
      <c r="P186" s="32">
        <f t="shared" si="86"/>
        <v>28</v>
      </c>
      <c r="Q186" s="32">
        <f t="shared" si="87"/>
        <v>2</v>
      </c>
      <c r="S186" s="32" t="str">
        <f t="shared" si="88"/>
        <v>Great spotted woodpecker</v>
      </c>
      <c r="T186" s="32">
        <f t="shared" si="89"/>
        <v>28</v>
      </c>
      <c r="U186" s="32">
        <f t="shared" si="90"/>
        <v>2</v>
      </c>
      <c r="V186" s="32" t="str">
        <f t="shared" si="91"/>
        <v>Finland Sweden</v>
      </c>
      <c r="X186" s="32" t="str">
        <f t="shared" si="92"/>
        <v>Great spotted woodpecker</v>
      </c>
      <c r="Y186" s="32" t="str">
        <f t="shared" si="93"/>
        <v/>
      </c>
      <c r="Z186" s="32" t="str">
        <f>IF(AND(P186&gt;0,P186&lt;3),TRIM(IF(L186&gt;0,"Denmark: "&amp;IFERROR(LOOKUP(2,1/(Denmark!$C187:$AZ187&lt;&gt;""),Denmark!$C$4:$AZ$4),"")&amp;" ","")&amp;IF(M186&gt;0,"Norway: "&amp;IFERROR(LOOKUP(2,1/(Norway!$C187:$AZ187&lt;&gt;""),Norway!$C$4:$AZ$4),"")&amp;" ","")&amp;IF(N186&gt;0,"Finland: "&amp;IFERROR(LOOKUP(2,1/(Finland!$C187:$AZ187&lt;&gt;""),Finland!$C$4:$AZ$4),"")&amp;" ","")&amp;IF(O186&gt;0,"Sweden: "&amp;IFERROR(LOOKUP(2,1/(Sweden!$C187:$AZ187&lt;&gt;""),Sweden!$C$4:$AZ$4),"")&amp;" ","")),"")</f>
        <v/>
      </c>
      <c r="AA186" s="32">
        <f t="shared" si="94"/>
        <v>28</v>
      </c>
      <c r="AC186" s="32"/>
      <c r="AD186" s="32"/>
      <c r="AE186" s="32"/>
      <c r="AF186" s="32"/>
      <c r="AG186" s="32"/>
      <c r="AH186" s="32"/>
      <c r="AI186" s="32" t="str">
        <f t="shared" si="122"/>
        <v>Sweden</v>
      </c>
      <c r="AJ186" s="32" t="str">
        <f t="shared" si="123"/>
        <v/>
      </c>
      <c r="AK186" s="32" t="str">
        <f t="shared" si="124"/>
        <v/>
      </c>
      <c r="AL186" s="32" t="str">
        <f t="shared" si="125"/>
        <v/>
      </c>
      <c r="AM186" s="32">
        <f t="shared" si="126"/>
        <v>-1</v>
      </c>
      <c r="AN186" s="32">
        <f t="shared" si="127"/>
        <v>-1</v>
      </c>
      <c r="AO186" s="32" t="str">
        <f t="shared" si="101"/>
        <v>Great spotted woodpecker</v>
      </c>
      <c r="AP186" s="32">
        <f t="shared" si="102"/>
        <v>28</v>
      </c>
      <c r="AQ186" s="32">
        <f t="shared" si="103"/>
        <v>2</v>
      </c>
      <c r="AR186" s="32" t="str">
        <f t="shared" si="104"/>
        <v>Finland Sweden</v>
      </c>
      <c r="AS186" s="32">
        <f t="shared" si="105"/>
        <v>28.001249999999999</v>
      </c>
      <c r="AT186" s="32"/>
      <c r="AU186" s="32" t="str">
        <f t="shared" si="106"/>
        <v>Great spotted woodpecker</v>
      </c>
      <c r="AV186" s="32" t="str">
        <f t="shared" si="107"/>
        <v/>
      </c>
      <c r="AW186" s="32" t="str">
        <f t="shared" si="108"/>
        <v/>
      </c>
      <c r="AX186" s="32">
        <f t="shared" si="109"/>
        <v>28</v>
      </c>
      <c r="AY186" s="32">
        <f t="shared" si="110"/>
        <v>-1</v>
      </c>
      <c r="AZ186" s="32"/>
      <c r="BA186" s="32" t="str">
        <f t="shared" si="111"/>
        <v>Great spotted woodpecker</v>
      </c>
      <c r="BB186" s="32">
        <f t="shared" si="112"/>
        <v>28</v>
      </c>
      <c r="BC186" s="32">
        <f t="shared" si="113"/>
        <v>2</v>
      </c>
      <c r="BD186" s="32" t="str">
        <f t="shared" si="114"/>
        <v>Finland Sweden</v>
      </c>
      <c r="BE186" s="32">
        <f t="shared" si="115"/>
        <v>-1</v>
      </c>
      <c r="BG186" s="32" t="str">
        <f t="shared" si="116"/>
        <v>Great spotted woodpecker</v>
      </c>
      <c r="BH186" s="32" t="str">
        <f t="shared" si="117"/>
        <v/>
      </c>
      <c r="BI186" s="32" t="str">
        <f>IF(Q186=1,TRIM(IF(L186&gt;0,"Denmark: "&amp;IFERROR(LOOKUP(2,1/(Denmark!$C187:$AZ187&lt;&gt;""),Denmark!$C$4:$AZ$4),"")&amp;" ","")&amp;IF(M186&gt;0,"Norway: "&amp;IFERROR(LOOKUP(2,1/(Norway!$C187:$AZ187&lt;&gt;""),Norway!$C$4:$AZ$4),"")&amp;" ","")&amp;IF(N186&gt;0,"Finland: "&amp;IFERROR(LOOKUP(2,1/(Finland!$C187:$AZ187&lt;&gt;""),Finland!$C$4:$AZ$4),"")&amp;" ","")&amp;IF(O186&gt;0,"Sweden: "&amp;IFERROR(LOOKUP(2,1/(Sweden!$C187:$AZ187&lt;&gt;""),Sweden!$C$4:$AZ$4),"")&amp;" ","")),"")</f>
        <v/>
      </c>
      <c r="BJ186" s="32">
        <f t="shared" si="118"/>
        <v>28</v>
      </c>
      <c r="BK186" s="32">
        <f t="shared" si="119"/>
        <v>-1</v>
      </c>
    </row>
    <row r="187" spans="6:63" ht="13.5" customHeight="1">
      <c r="F187" t="str">
        <f t="shared" si="128"/>
        <v>Sweden</v>
      </c>
      <c r="G187" t="str">
        <f>IF(Sweden!AJ$4="","",Sweden!AJ$4)</f>
        <v/>
      </c>
      <c r="H187" t="str">
        <f>IF(G187="","",COUNTIF(Sweden!AJ$5:AJ$311,"&lt;&gt;"))</f>
        <v/>
      </c>
      <c r="I187" t="str">
        <f>IF(G187="","",SUMPRODUCT(--(Sweden!AJ$5:AJ$311&lt;&gt;""),--($P$4:$P$310&gt;0),--($P$4:$P$310&lt;3)))</f>
        <v/>
      </c>
      <c r="K187" s="32" t="str">
        <f>Denmark!A188</f>
        <v>White-backed woodpecker</v>
      </c>
      <c r="L187" s="32">
        <f>Denmark!BA188</f>
        <v>0</v>
      </c>
      <c r="M187" s="32">
        <f>Norway!BA188</f>
        <v>0</v>
      </c>
      <c r="N187" s="32">
        <f>Finland!BA188</f>
        <v>3</v>
      </c>
      <c r="O187" s="32">
        <f>Sweden!BA188</f>
        <v>0</v>
      </c>
      <c r="P187" s="32">
        <f t="shared" si="86"/>
        <v>3</v>
      </c>
      <c r="Q187" s="32">
        <f t="shared" si="87"/>
        <v>1</v>
      </c>
      <c r="S187" s="32" t="str">
        <f t="shared" si="88"/>
        <v>White-backed woodpecker</v>
      </c>
      <c r="T187" s="32">
        <f t="shared" si="89"/>
        <v>3</v>
      </c>
      <c r="U187" s="32">
        <f t="shared" si="90"/>
        <v>1</v>
      </c>
      <c r="V187" s="32" t="str">
        <f t="shared" si="91"/>
        <v>Finland</v>
      </c>
      <c r="X187" s="32" t="str">
        <f t="shared" si="92"/>
        <v>White-backed woodpecker</v>
      </c>
      <c r="Y187" s="32" t="str">
        <f t="shared" si="93"/>
        <v/>
      </c>
      <c r="Z187" s="32" t="str">
        <f>IF(AND(P187&gt;0,P187&lt;3),TRIM(IF(L187&gt;0,"Denmark: "&amp;IFERROR(LOOKUP(2,1/(Denmark!$C188:$AZ188&lt;&gt;""),Denmark!$C$4:$AZ$4),"")&amp;" ","")&amp;IF(M187&gt;0,"Norway: "&amp;IFERROR(LOOKUP(2,1/(Norway!$C188:$AZ188&lt;&gt;""),Norway!$C$4:$AZ$4),"")&amp;" ","")&amp;IF(N187&gt;0,"Finland: "&amp;IFERROR(LOOKUP(2,1/(Finland!$C188:$AZ188&lt;&gt;""),Finland!$C$4:$AZ$4),"")&amp;" ","")&amp;IF(O187&gt;0,"Sweden: "&amp;IFERROR(LOOKUP(2,1/(Sweden!$C188:$AZ188&lt;&gt;""),Sweden!$C$4:$AZ$4),"")&amp;" ","")),"")</f>
        <v/>
      </c>
      <c r="AA187" s="32">
        <f t="shared" si="94"/>
        <v>3</v>
      </c>
      <c r="AC187" s="32"/>
      <c r="AD187" s="32"/>
      <c r="AE187" s="32"/>
      <c r="AF187" s="32"/>
      <c r="AG187" s="32"/>
      <c r="AH187" s="32"/>
      <c r="AI187" s="32" t="str">
        <f t="shared" si="122"/>
        <v>Sweden</v>
      </c>
      <c r="AJ187" s="32" t="str">
        <f t="shared" si="123"/>
        <v/>
      </c>
      <c r="AK187" s="32" t="str">
        <f t="shared" si="124"/>
        <v/>
      </c>
      <c r="AL187" s="32" t="str">
        <f t="shared" si="125"/>
        <v/>
      </c>
      <c r="AM187" s="32">
        <f t="shared" si="126"/>
        <v>-1</v>
      </c>
      <c r="AN187" s="32">
        <f t="shared" si="127"/>
        <v>-1</v>
      </c>
      <c r="AO187" s="32" t="str">
        <f t="shared" si="101"/>
        <v>White-backed woodpecker</v>
      </c>
      <c r="AP187" s="32">
        <f t="shared" si="102"/>
        <v>3</v>
      </c>
      <c r="AQ187" s="32">
        <f t="shared" si="103"/>
        <v>1</v>
      </c>
      <c r="AR187" s="32" t="str">
        <f t="shared" si="104"/>
        <v>Finland</v>
      </c>
      <c r="AS187" s="32">
        <f t="shared" si="105"/>
        <v>3.0012400000000001</v>
      </c>
      <c r="AT187" s="32"/>
      <c r="AU187" s="32" t="str">
        <f t="shared" si="106"/>
        <v>White-backed woodpecker</v>
      </c>
      <c r="AV187" s="32" t="str">
        <f t="shared" si="107"/>
        <v/>
      </c>
      <c r="AW187" s="32" t="str">
        <f t="shared" si="108"/>
        <v/>
      </c>
      <c r="AX187" s="32">
        <f t="shared" si="109"/>
        <v>3</v>
      </c>
      <c r="AY187" s="32">
        <f t="shared" si="110"/>
        <v>-1</v>
      </c>
      <c r="AZ187" s="32"/>
      <c r="BA187" s="32" t="str">
        <f t="shared" si="111"/>
        <v>White-backed woodpecker</v>
      </c>
      <c r="BB187" s="32">
        <f t="shared" si="112"/>
        <v>3</v>
      </c>
      <c r="BC187" s="32">
        <f t="shared" si="113"/>
        <v>1</v>
      </c>
      <c r="BD187" s="32" t="str">
        <f t="shared" si="114"/>
        <v>Finland</v>
      </c>
      <c r="BE187" s="32">
        <f t="shared" si="115"/>
        <v>-1</v>
      </c>
      <c r="BG187" s="32" t="str">
        <f t="shared" si="116"/>
        <v>White-backed woodpecker</v>
      </c>
      <c r="BH187" s="32" t="str">
        <f t="shared" si="117"/>
        <v>Finland</v>
      </c>
      <c r="BI187" s="32" t="str">
        <f>IF(Q187=1,TRIM(IF(L187&gt;0,"Denmark: "&amp;IFERROR(LOOKUP(2,1/(Denmark!$C188:$AZ188&lt;&gt;""),Denmark!$C$4:$AZ$4),"")&amp;" ","")&amp;IF(M187&gt;0,"Norway: "&amp;IFERROR(LOOKUP(2,1/(Norway!$C188:$AZ188&lt;&gt;""),Norway!$C$4:$AZ$4),"")&amp;" ","")&amp;IF(N187&gt;0,"Finland: "&amp;IFERROR(LOOKUP(2,1/(Finland!$C188:$AZ188&lt;&gt;""),Finland!$C$4:$AZ$4),"")&amp;" ","")&amp;IF(O187&gt;0,"Sweden: "&amp;IFERROR(LOOKUP(2,1/(Sweden!$C188:$AZ188&lt;&gt;""),Sweden!$C$4:$AZ$4),"")&amp;" ","")),"")</f>
        <v>Finland: Veeti Räty</v>
      </c>
      <c r="BJ187" s="32">
        <f t="shared" si="118"/>
        <v>3</v>
      </c>
      <c r="BK187" s="32">
        <f t="shared" si="119"/>
        <v>3.0012400000000001</v>
      </c>
    </row>
    <row r="188" spans="6:63" ht="13.5" customHeight="1">
      <c r="F188" t="str">
        <f t="shared" si="128"/>
        <v>Sweden</v>
      </c>
      <c r="G188" t="str">
        <f>IF(Sweden!AK$4="","",Sweden!AK$4)</f>
        <v/>
      </c>
      <c r="H188" t="str">
        <f>IF(G188="","",COUNTIF(Sweden!AK$5:AK$311,"&lt;&gt;"))</f>
        <v/>
      </c>
      <c r="I188" t="str">
        <f>IF(G188="","",SUMPRODUCT(--(Sweden!AK$5:AK$311&lt;&gt;""),--($P$4:$P$310&gt;0),--($P$4:$P$310&lt;3)))</f>
        <v/>
      </c>
      <c r="K188" s="32" t="str">
        <f>Denmark!A189</f>
        <v>Lesser spotted woodpecker</v>
      </c>
      <c r="L188" s="32">
        <f>Denmark!BA189</f>
        <v>0</v>
      </c>
      <c r="M188" s="32">
        <f>Norway!BA189</f>
        <v>0</v>
      </c>
      <c r="N188" s="32">
        <f>Finland!BA189</f>
        <v>6</v>
      </c>
      <c r="O188" s="32">
        <f>Sweden!BA189</f>
        <v>1</v>
      </c>
      <c r="P188" s="32">
        <f t="shared" si="86"/>
        <v>7</v>
      </c>
      <c r="Q188" s="32">
        <f t="shared" si="87"/>
        <v>2</v>
      </c>
      <c r="S188" s="32" t="str">
        <f t="shared" si="88"/>
        <v>Lesser spotted woodpecker</v>
      </c>
      <c r="T188" s="32">
        <f t="shared" si="89"/>
        <v>7</v>
      </c>
      <c r="U188" s="32">
        <f t="shared" si="90"/>
        <v>2</v>
      </c>
      <c r="V188" s="32" t="str">
        <f t="shared" si="91"/>
        <v>Finland Sweden</v>
      </c>
      <c r="X188" s="32" t="str">
        <f t="shared" si="92"/>
        <v>Lesser spotted woodpecker</v>
      </c>
      <c r="Y188" s="32" t="str">
        <f t="shared" si="93"/>
        <v/>
      </c>
      <c r="Z188" s="32" t="str">
        <f>IF(AND(P188&gt;0,P188&lt;3),TRIM(IF(L188&gt;0,"Denmark: "&amp;IFERROR(LOOKUP(2,1/(Denmark!$C189:$AZ189&lt;&gt;""),Denmark!$C$4:$AZ$4),"")&amp;" ","")&amp;IF(M188&gt;0,"Norway: "&amp;IFERROR(LOOKUP(2,1/(Norway!$C189:$AZ189&lt;&gt;""),Norway!$C$4:$AZ$4),"")&amp;" ","")&amp;IF(N188&gt;0,"Finland: "&amp;IFERROR(LOOKUP(2,1/(Finland!$C189:$AZ189&lt;&gt;""),Finland!$C$4:$AZ$4),"")&amp;" ","")&amp;IF(O188&gt;0,"Sweden: "&amp;IFERROR(LOOKUP(2,1/(Sweden!$C189:$AZ189&lt;&gt;""),Sweden!$C$4:$AZ$4),"")&amp;" ","")),"")</f>
        <v/>
      </c>
      <c r="AA188" s="32">
        <f t="shared" si="94"/>
        <v>7</v>
      </c>
      <c r="AC188" s="32"/>
      <c r="AD188" s="32"/>
      <c r="AE188" s="32"/>
      <c r="AF188" s="32"/>
      <c r="AG188" s="32"/>
      <c r="AH188" s="32"/>
      <c r="AI188" s="32" t="str">
        <f t="shared" si="122"/>
        <v>Sweden</v>
      </c>
      <c r="AJ188" s="32" t="str">
        <f t="shared" si="123"/>
        <v/>
      </c>
      <c r="AK188" s="32" t="str">
        <f t="shared" si="124"/>
        <v/>
      </c>
      <c r="AL188" s="32" t="str">
        <f t="shared" si="125"/>
        <v/>
      </c>
      <c r="AM188" s="32">
        <f t="shared" si="126"/>
        <v>-1</v>
      </c>
      <c r="AN188" s="32">
        <f t="shared" si="127"/>
        <v>-1</v>
      </c>
      <c r="AO188" s="32" t="str">
        <f t="shared" si="101"/>
        <v>Lesser spotted woodpecker</v>
      </c>
      <c r="AP188" s="32">
        <f t="shared" si="102"/>
        <v>7</v>
      </c>
      <c r="AQ188" s="32">
        <f t="shared" si="103"/>
        <v>2</v>
      </c>
      <c r="AR188" s="32" t="str">
        <f t="shared" si="104"/>
        <v>Finland Sweden</v>
      </c>
      <c r="AS188" s="32">
        <f t="shared" si="105"/>
        <v>7.0012299999999996</v>
      </c>
      <c r="AT188" s="32"/>
      <c r="AU188" s="32" t="str">
        <f t="shared" si="106"/>
        <v>Lesser spotted woodpecker</v>
      </c>
      <c r="AV188" s="32" t="str">
        <f t="shared" si="107"/>
        <v/>
      </c>
      <c r="AW188" s="32" t="str">
        <f t="shared" si="108"/>
        <v/>
      </c>
      <c r="AX188" s="32">
        <f t="shared" si="109"/>
        <v>7</v>
      </c>
      <c r="AY188" s="32">
        <f t="shared" si="110"/>
        <v>-1</v>
      </c>
      <c r="AZ188" s="32"/>
      <c r="BA188" s="32" t="str">
        <f t="shared" si="111"/>
        <v>Lesser spotted woodpecker</v>
      </c>
      <c r="BB188" s="32">
        <f t="shared" si="112"/>
        <v>7</v>
      </c>
      <c r="BC188" s="32">
        <f t="shared" si="113"/>
        <v>2</v>
      </c>
      <c r="BD188" s="32" t="str">
        <f t="shared" si="114"/>
        <v>Finland Sweden</v>
      </c>
      <c r="BE188" s="32">
        <f t="shared" si="115"/>
        <v>-1</v>
      </c>
      <c r="BG188" s="32" t="str">
        <f t="shared" si="116"/>
        <v>Lesser spotted woodpecker</v>
      </c>
      <c r="BH188" s="32" t="str">
        <f t="shared" si="117"/>
        <v/>
      </c>
      <c r="BI188" s="32" t="str">
        <f>IF(Q188=1,TRIM(IF(L188&gt;0,"Denmark: "&amp;IFERROR(LOOKUP(2,1/(Denmark!$C189:$AZ189&lt;&gt;""),Denmark!$C$4:$AZ$4),"")&amp;" ","")&amp;IF(M188&gt;0,"Norway: "&amp;IFERROR(LOOKUP(2,1/(Norway!$C189:$AZ189&lt;&gt;""),Norway!$C$4:$AZ$4),"")&amp;" ","")&amp;IF(N188&gt;0,"Finland: "&amp;IFERROR(LOOKUP(2,1/(Finland!$C189:$AZ189&lt;&gt;""),Finland!$C$4:$AZ$4),"")&amp;" ","")&amp;IF(O188&gt;0,"Sweden: "&amp;IFERROR(LOOKUP(2,1/(Sweden!$C189:$AZ189&lt;&gt;""),Sweden!$C$4:$AZ$4),"")&amp;" ","")),"")</f>
        <v/>
      </c>
      <c r="BJ188" s="32">
        <f t="shared" si="118"/>
        <v>7</v>
      </c>
      <c r="BK188" s="32">
        <f t="shared" si="119"/>
        <v>-1</v>
      </c>
    </row>
    <row r="189" spans="6:63" ht="13.5" customHeight="1">
      <c r="F189" t="str">
        <f t="shared" si="128"/>
        <v>Sweden</v>
      </c>
      <c r="G189" t="str">
        <f>IF(Sweden!AL$4="","",Sweden!AL$4)</f>
        <v/>
      </c>
      <c r="H189" t="str">
        <f>IF(G189="","",COUNTIF(Sweden!AL$5:AL$311,"&lt;&gt;"))</f>
        <v/>
      </c>
      <c r="I189" t="str">
        <f>IF(G189="","",SUMPRODUCT(--(Sweden!AL$5:AL$311&lt;&gt;""),--($P$4:$P$310&gt;0),--($P$4:$P$310&lt;3)))</f>
        <v/>
      </c>
      <c r="K189" s="32" t="str">
        <f>Denmark!A190</f>
        <v>Eurasian three-toed woodpecker</v>
      </c>
      <c r="L189" s="32">
        <f>Denmark!BA190</f>
        <v>0</v>
      </c>
      <c r="M189" s="32">
        <f>Norway!BA190</f>
        <v>0</v>
      </c>
      <c r="N189" s="32">
        <f>Finland!BA190</f>
        <v>4</v>
      </c>
      <c r="O189" s="32">
        <f>Sweden!BA190</f>
        <v>0</v>
      </c>
      <c r="P189" s="32">
        <f t="shared" si="86"/>
        <v>4</v>
      </c>
      <c r="Q189" s="32">
        <f t="shared" si="87"/>
        <v>1</v>
      </c>
      <c r="S189" s="32" t="str">
        <f t="shared" si="88"/>
        <v>Eurasian three-toed woodpecker</v>
      </c>
      <c r="T189" s="32">
        <f t="shared" si="89"/>
        <v>4</v>
      </c>
      <c r="U189" s="32">
        <f t="shared" si="90"/>
        <v>1</v>
      </c>
      <c r="V189" s="32" t="str">
        <f t="shared" si="91"/>
        <v>Finland</v>
      </c>
      <c r="X189" s="32" t="str">
        <f t="shared" si="92"/>
        <v>Eurasian three-toed woodpecker</v>
      </c>
      <c r="Y189" s="32" t="str">
        <f t="shared" si="93"/>
        <v/>
      </c>
      <c r="Z189" s="32" t="str">
        <f>IF(AND(P189&gt;0,P189&lt;3),TRIM(IF(L189&gt;0,"Denmark: "&amp;IFERROR(LOOKUP(2,1/(Denmark!$C190:$AZ190&lt;&gt;""),Denmark!$C$4:$AZ$4),"")&amp;" ","")&amp;IF(M189&gt;0,"Norway: "&amp;IFERROR(LOOKUP(2,1/(Norway!$C190:$AZ190&lt;&gt;""),Norway!$C$4:$AZ$4),"")&amp;" ","")&amp;IF(N189&gt;0,"Finland: "&amp;IFERROR(LOOKUP(2,1/(Finland!$C190:$AZ190&lt;&gt;""),Finland!$C$4:$AZ$4),"")&amp;" ","")&amp;IF(O189&gt;0,"Sweden: "&amp;IFERROR(LOOKUP(2,1/(Sweden!$C190:$AZ190&lt;&gt;""),Sweden!$C$4:$AZ$4),"")&amp;" ","")),"")</f>
        <v/>
      </c>
      <c r="AA189" s="32">
        <f t="shared" si="94"/>
        <v>4</v>
      </c>
      <c r="AC189" s="32"/>
      <c r="AD189" s="32"/>
      <c r="AE189" s="32"/>
      <c r="AF189" s="32"/>
      <c r="AG189" s="32"/>
      <c r="AH189" s="32"/>
      <c r="AI189" s="32" t="str">
        <f t="shared" si="122"/>
        <v>Sweden</v>
      </c>
      <c r="AJ189" s="32" t="str">
        <f t="shared" si="123"/>
        <v/>
      </c>
      <c r="AK189" s="32" t="str">
        <f t="shared" si="124"/>
        <v/>
      </c>
      <c r="AL189" s="32" t="str">
        <f t="shared" si="125"/>
        <v/>
      </c>
      <c r="AM189" s="32">
        <f t="shared" si="126"/>
        <v>-1</v>
      </c>
      <c r="AN189" s="32">
        <f t="shared" si="127"/>
        <v>-1</v>
      </c>
      <c r="AO189" s="32" t="str">
        <f t="shared" si="101"/>
        <v>Eurasian three-toed woodpecker</v>
      </c>
      <c r="AP189" s="32">
        <f t="shared" si="102"/>
        <v>4</v>
      </c>
      <c r="AQ189" s="32">
        <f t="shared" si="103"/>
        <v>1</v>
      </c>
      <c r="AR189" s="32" t="str">
        <f t="shared" si="104"/>
        <v>Finland</v>
      </c>
      <c r="AS189" s="32">
        <f t="shared" si="105"/>
        <v>4.00122</v>
      </c>
      <c r="AT189" s="32"/>
      <c r="AU189" s="32" t="str">
        <f t="shared" si="106"/>
        <v>Eurasian three-toed woodpecker</v>
      </c>
      <c r="AV189" s="32" t="str">
        <f t="shared" si="107"/>
        <v/>
      </c>
      <c r="AW189" s="32" t="str">
        <f t="shared" si="108"/>
        <v/>
      </c>
      <c r="AX189" s="32">
        <f t="shared" si="109"/>
        <v>4</v>
      </c>
      <c r="AY189" s="32">
        <f t="shared" si="110"/>
        <v>-1</v>
      </c>
      <c r="AZ189" s="32"/>
      <c r="BA189" s="32" t="str">
        <f t="shared" si="111"/>
        <v>Eurasian three-toed woodpecker</v>
      </c>
      <c r="BB189" s="32">
        <f t="shared" si="112"/>
        <v>4</v>
      </c>
      <c r="BC189" s="32">
        <f t="shared" si="113"/>
        <v>1</v>
      </c>
      <c r="BD189" s="32" t="str">
        <f t="shared" si="114"/>
        <v>Finland</v>
      </c>
      <c r="BE189" s="32">
        <f t="shared" si="115"/>
        <v>-1</v>
      </c>
      <c r="BG189" s="32" t="str">
        <f t="shared" si="116"/>
        <v>Eurasian three-toed woodpecker</v>
      </c>
      <c r="BH189" s="32" t="str">
        <f t="shared" si="117"/>
        <v>Finland</v>
      </c>
      <c r="BI189" s="32" t="str">
        <f>IF(Q189=1,TRIM(IF(L189&gt;0,"Denmark: "&amp;IFERROR(LOOKUP(2,1/(Denmark!$C190:$AZ190&lt;&gt;""),Denmark!$C$4:$AZ$4),"")&amp;" ","")&amp;IF(M189&gt;0,"Norway: "&amp;IFERROR(LOOKUP(2,1/(Norway!$C190:$AZ190&lt;&gt;""),Norway!$C$4:$AZ$4),"")&amp;" ","")&amp;IF(N189&gt;0,"Finland: "&amp;IFERROR(LOOKUP(2,1/(Finland!$C190:$AZ190&lt;&gt;""),Finland!$C$4:$AZ$4),"")&amp;" ","")&amp;IF(O189&gt;0,"Sweden: "&amp;IFERROR(LOOKUP(2,1/(Sweden!$C190:$AZ190&lt;&gt;""),Sweden!$C$4:$AZ$4),"")&amp;" ","")),"")</f>
        <v>Finland: Veeti Räty</v>
      </c>
      <c r="BJ189" s="32">
        <f t="shared" si="118"/>
        <v>4</v>
      </c>
      <c r="BK189" s="32">
        <f t="shared" si="119"/>
        <v>4.00122</v>
      </c>
    </row>
    <row r="190" spans="6:63" ht="13.5" customHeight="1">
      <c r="F190" t="str">
        <f t="shared" si="128"/>
        <v>Sweden</v>
      </c>
      <c r="G190" t="str">
        <f>IF(Sweden!AM$4="","",Sweden!AM$4)</f>
        <v/>
      </c>
      <c r="H190" t="str">
        <f>IF(G190="","",COUNTIF(Sweden!AM$5:AM$311,"&lt;&gt;"))</f>
        <v/>
      </c>
      <c r="I190" t="str">
        <f>IF(G190="","",SUMPRODUCT(--(Sweden!AM$5:AM$311&lt;&gt;""),--($P$4:$P$310&gt;0),--($P$4:$P$310&lt;3)))</f>
        <v/>
      </c>
      <c r="K190" s="32" t="str">
        <f>Denmark!A191</f>
        <v>Greater short-toed lark</v>
      </c>
      <c r="L190" s="32">
        <f>Denmark!BA191</f>
        <v>0</v>
      </c>
      <c r="M190" s="32">
        <f>Norway!BA191</f>
        <v>0</v>
      </c>
      <c r="N190" s="32">
        <f>Finland!BA191</f>
        <v>0</v>
      </c>
      <c r="O190" s="32">
        <f>Sweden!BA191</f>
        <v>0</v>
      </c>
      <c r="P190" s="32">
        <f t="shared" si="86"/>
        <v>0</v>
      </c>
      <c r="Q190" s="32">
        <f t="shared" si="87"/>
        <v>0</v>
      </c>
      <c r="S190" s="32" t="str">
        <f t="shared" si="88"/>
        <v>Greater short-toed lark</v>
      </c>
      <c r="T190" s="32">
        <f t="shared" si="89"/>
        <v>0</v>
      </c>
      <c r="U190" s="32">
        <f t="shared" si="90"/>
        <v>0</v>
      </c>
      <c r="V190" s="32" t="str">
        <f t="shared" si="91"/>
        <v/>
      </c>
      <c r="X190" s="32" t="str">
        <f t="shared" si="92"/>
        <v>Greater short-toed lark</v>
      </c>
      <c r="Y190" s="32" t="str">
        <f t="shared" si="93"/>
        <v/>
      </c>
      <c r="Z190" s="32" t="str">
        <f>IF(AND(P190&gt;0,P190&lt;3),TRIM(IF(L190&gt;0,"Denmark: "&amp;IFERROR(LOOKUP(2,1/(Denmark!$C191:$AZ191&lt;&gt;""),Denmark!$C$4:$AZ$4),"")&amp;" ","")&amp;IF(M190&gt;0,"Norway: "&amp;IFERROR(LOOKUP(2,1/(Norway!$C191:$AZ191&lt;&gt;""),Norway!$C$4:$AZ$4),"")&amp;" ","")&amp;IF(N190&gt;0,"Finland: "&amp;IFERROR(LOOKUP(2,1/(Finland!$C191:$AZ191&lt;&gt;""),Finland!$C$4:$AZ$4),"")&amp;" ","")&amp;IF(O190&gt;0,"Sweden: "&amp;IFERROR(LOOKUP(2,1/(Sweden!$C191:$AZ191&lt;&gt;""),Sweden!$C$4:$AZ$4),"")&amp;" ","")),"")</f>
        <v/>
      </c>
      <c r="AA190" s="32">
        <f t="shared" si="94"/>
        <v>0</v>
      </c>
      <c r="AC190" s="32"/>
      <c r="AD190" s="32"/>
      <c r="AE190" s="32"/>
      <c r="AF190" s="32"/>
      <c r="AG190" s="32"/>
      <c r="AH190" s="32"/>
      <c r="AI190" s="32" t="str">
        <f t="shared" si="122"/>
        <v>Sweden</v>
      </c>
      <c r="AJ190" s="32" t="str">
        <f t="shared" si="123"/>
        <v/>
      </c>
      <c r="AK190" s="32" t="str">
        <f t="shared" si="124"/>
        <v/>
      </c>
      <c r="AL190" s="32" t="str">
        <f t="shared" si="125"/>
        <v/>
      </c>
      <c r="AM190" s="32">
        <f t="shared" si="126"/>
        <v>-1</v>
      </c>
      <c r="AN190" s="32">
        <f t="shared" si="127"/>
        <v>-1</v>
      </c>
      <c r="AO190" s="32" t="str">
        <f t="shared" si="101"/>
        <v>Greater short-toed lark</v>
      </c>
      <c r="AP190" s="32">
        <f t="shared" si="102"/>
        <v>0</v>
      </c>
      <c r="AQ190" s="32">
        <f t="shared" si="103"/>
        <v>0</v>
      </c>
      <c r="AR190" s="32" t="str">
        <f t="shared" si="104"/>
        <v/>
      </c>
      <c r="AS190" s="32">
        <f t="shared" si="105"/>
        <v>1.2099999999999999E-3</v>
      </c>
      <c r="AT190" s="32"/>
      <c r="AU190" s="32" t="str">
        <f t="shared" si="106"/>
        <v>Greater short-toed lark</v>
      </c>
      <c r="AV190" s="32" t="str">
        <f t="shared" si="107"/>
        <v/>
      </c>
      <c r="AW190" s="32" t="str">
        <f t="shared" si="108"/>
        <v/>
      </c>
      <c r="AX190" s="32">
        <f t="shared" si="109"/>
        <v>0</v>
      </c>
      <c r="AY190" s="32">
        <f t="shared" si="110"/>
        <v>-1</v>
      </c>
      <c r="AZ190" s="32"/>
      <c r="BA190" s="32" t="str">
        <f t="shared" si="111"/>
        <v>Greater short-toed lark</v>
      </c>
      <c r="BB190" s="32">
        <f t="shared" si="112"/>
        <v>0</v>
      </c>
      <c r="BC190" s="32">
        <f t="shared" si="113"/>
        <v>0</v>
      </c>
      <c r="BD190" s="32" t="str">
        <f t="shared" si="114"/>
        <v/>
      </c>
      <c r="BE190" s="32">
        <f t="shared" si="115"/>
        <v>-1</v>
      </c>
      <c r="BG190" s="32" t="str">
        <f t="shared" si="116"/>
        <v>Greater short-toed lark</v>
      </c>
      <c r="BH190" s="32" t="str">
        <f t="shared" si="117"/>
        <v/>
      </c>
      <c r="BI190" s="32" t="str">
        <f>IF(Q190=1,TRIM(IF(L190&gt;0,"Denmark: "&amp;IFERROR(LOOKUP(2,1/(Denmark!$C191:$AZ191&lt;&gt;""),Denmark!$C$4:$AZ$4),"")&amp;" ","")&amp;IF(M190&gt;0,"Norway: "&amp;IFERROR(LOOKUP(2,1/(Norway!$C191:$AZ191&lt;&gt;""),Norway!$C$4:$AZ$4),"")&amp;" ","")&amp;IF(N190&gt;0,"Finland: "&amp;IFERROR(LOOKUP(2,1/(Finland!$C191:$AZ191&lt;&gt;""),Finland!$C$4:$AZ$4),"")&amp;" ","")&amp;IF(O190&gt;0,"Sweden: "&amp;IFERROR(LOOKUP(2,1/(Sweden!$C191:$AZ191&lt;&gt;""),Sweden!$C$4:$AZ$4),"")&amp;" ","")),"")</f>
        <v/>
      </c>
      <c r="BJ190" s="32">
        <f t="shared" si="118"/>
        <v>0</v>
      </c>
      <c r="BK190" s="32">
        <f t="shared" si="119"/>
        <v>-1</v>
      </c>
    </row>
    <row r="191" spans="6:63" ht="13.5" customHeight="1">
      <c r="F191" t="str">
        <f t="shared" si="128"/>
        <v>Sweden</v>
      </c>
      <c r="G191" t="str">
        <f>IF(Sweden!AN$4="","",Sweden!AN$4)</f>
        <v/>
      </c>
      <c r="H191" t="str">
        <f>IF(G191="","",COUNTIF(Sweden!AN$5:AN$311,"&lt;&gt;"))</f>
        <v/>
      </c>
      <c r="I191" t="str">
        <f>IF(G191="","",SUMPRODUCT(--(Sweden!AN$5:AN$311&lt;&gt;""),--($P$4:$P$310&gt;0),--($P$4:$P$310&lt;3)))</f>
        <v/>
      </c>
      <c r="K191" s="32" t="str">
        <f>Denmark!A192</f>
        <v>Crested lark</v>
      </c>
      <c r="L191" s="32">
        <f>Denmark!BA192</f>
        <v>0</v>
      </c>
      <c r="M191" s="32">
        <f>Norway!BA192</f>
        <v>0</v>
      </c>
      <c r="N191" s="32">
        <f>Finland!BA192</f>
        <v>0</v>
      </c>
      <c r="O191" s="32">
        <f>Sweden!BA192</f>
        <v>0</v>
      </c>
      <c r="P191" s="32">
        <f t="shared" si="86"/>
        <v>0</v>
      </c>
      <c r="Q191" s="32">
        <f t="shared" si="87"/>
        <v>0</v>
      </c>
      <c r="S191" s="32" t="str">
        <f t="shared" si="88"/>
        <v>Crested lark</v>
      </c>
      <c r="T191" s="32">
        <f t="shared" si="89"/>
        <v>0</v>
      </c>
      <c r="U191" s="32">
        <f t="shared" si="90"/>
        <v>0</v>
      </c>
      <c r="V191" s="32" t="str">
        <f t="shared" si="91"/>
        <v/>
      </c>
      <c r="X191" s="32" t="str">
        <f t="shared" si="92"/>
        <v>Crested lark</v>
      </c>
      <c r="Y191" s="32" t="str">
        <f t="shared" si="93"/>
        <v/>
      </c>
      <c r="Z191" s="32" t="str">
        <f>IF(AND(P191&gt;0,P191&lt;3),TRIM(IF(L191&gt;0,"Denmark: "&amp;IFERROR(LOOKUP(2,1/(Denmark!$C192:$AZ192&lt;&gt;""),Denmark!$C$4:$AZ$4),"")&amp;" ","")&amp;IF(M191&gt;0,"Norway: "&amp;IFERROR(LOOKUP(2,1/(Norway!$C192:$AZ192&lt;&gt;""),Norway!$C$4:$AZ$4),"")&amp;" ","")&amp;IF(N191&gt;0,"Finland: "&amp;IFERROR(LOOKUP(2,1/(Finland!$C192:$AZ192&lt;&gt;""),Finland!$C$4:$AZ$4),"")&amp;" ","")&amp;IF(O191&gt;0,"Sweden: "&amp;IFERROR(LOOKUP(2,1/(Sweden!$C192:$AZ192&lt;&gt;""),Sweden!$C$4:$AZ$4),"")&amp;" ","")),"")</f>
        <v/>
      </c>
      <c r="AA191" s="32">
        <f t="shared" si="94"/>
        <v>0</v>
      </c>
      <c r="AC191" s="32"/>
      <c r="AD191" s="32"/>
      <c r="AE191" s="32"/>
      <c r="AF191" s="32"/>
      <c r="AG191" s="32"/>
      <c r="AH191" s="32"/>
      <c r="AI191" s="32" t="str">
        <f t="shared" si="122"/>
        <v>Sweden</v>
      </c>
      <c r="AJ191" s="32" t="str">
        <f t="shared" si="123"/>
        <v/>
      </c>
      <c r="AK191" s="32" t="str">
        <f t="shared" si="124"/>
        <v/>
      </c>
      <c r="AL191" s="32" t="str">
        <f t="shared" si="125"/>
        <v/>
      </c>
      <c r="AM191" s="32">
        <f t="shared" si="126"/>
        <v>-1</v>
      </c>
      <c r="AN191" s="32">
        <f t="shared" si="127"/>
        <v>-1</v>
      </c>
      <c r="AO191" s="32" t="str">
        <f t="shared" si="101"/>
        <v>Crested lark</v>
      </c>
      <c r="AP191" s="32">
        <f t="shared" si="102"/>
        <v>0</v>
      </c>
      <c r="AQ191" s="32">
        <f t="shared" si="103"/>
        <v>0</v>
      </c>
      <c r="AR191" s="32" t="str">
        <f t="shared" si="104"/>
        <v/>
      </c>
      <c r="AS191" s="32">
        <f t="shared" si="105"/>
        <v>1.1999999999999999E-3</v>
      </c>
      <c r="AT191" s="32"/>
      <c r="AU191" s="32" t="str">
        <f t="shared" si="106"/>
        <v>Crested lark</v>
      </c>
      <c r="AV191" s="32" t="str">
        <f t="shared" si="107"/>
        <v/>
      </c>
      <c r="AW191" s="32" t="str">
        <f t="shared" si="108"/>
        <v/>
      </c>
      <c r="AX191" s="32">
        <f t="shared" si="109"/>
        <v>0</v>
      </c>
      <c r="AY191" s="32">
        <f t="shared" si="110"/>
        <v>-1</v>
      </c>
      <c r="AZ191" s="32"/>
      <c r="BA191" s="32" t="str">
        <f t="shared" si="111"/>
        <v>Crested lark</v>
      </c>
      <c r="BB191" s="32">
        <f t="shared" si="112"/>
        <v>0</v>
      </c>
      <c r="BC191" s="32">
        <f t="shared" si="113"/>
        <v>0</v>
      </c>
      <c r="BD191" s="32" t="str">
        <f t="shared" si="114"/>
        <v/>
      </c>
      <c r="BE191" s="32">
        <f t="shared" si="115"/>
        <v>-1</v>
      </c>
      <c r="BG191" s="32" t="str">
        <f t="shared" si="116"/>
        <v>Crested lark</v>
      </c>
      <c r="BH191" s="32" t="str">
        <f t="shared" si="117"/>
        <v/>
      </c>
      <c r="BI191" s="32" t="str">
        <f>IF(Q191=1,TRIM(IF(L191&gt;0,"Denmark: "&amp;IFERROR(LOOKUP(2,1/(Denmark!$C192:$AZ192&lt;&gt;""),Denmark!$C$4:$AZ$4),"")&amp;" ","")&amp;IF(M191&gt;0,"Norway: "&amp;IFERROR(LOOKUP(2,1/(Norway!$C192:$AZ192&lt;&gt;""),Norway!$C$4:$AZ$4),"")&amp;" ","")&amp;IF(N191&gt;0,"Finland: "&amp;IFERROR(LOOKUP(2,1/(Finland!$C192:$AZ192&lt;&gt;""),Finland!$C$4:$AZ$4),"")&amp;" ","")&amp;IF(O191&gt;0,"Sweden: "&amp;IFERROR(LOOKUP(2,1/(Sweden!$C192:$AZ192&lt;&gt;""),Sweden!$C$4:$AZ$4),"")&amp;" ","")),"")</f>
        <v/>
      </c>
      <c r="BJ191" s="32">
        <f t="shared" si="118"/>
        <v>0</v>
      </c>
      <c r="BK191" s="32">
        <f t="shared" si="119"/>
        <v>-1</v>
      </c>
    </row>
    <row r="192" spans="6:63" ht="13.5" customHeight="1">
      <c r="F192" t="str">
        <f t="shared" si="128"/>
        <v>Sweden</v>
      </c>
      <c r="G192" t="str">
        <f>IF(Sweden!AO$4="","",Sweden!AO$4)</f>
        <v/>
      </c>
      <c r="H192" t="str">
        <f>IF(G192="","",COUNTIF(Sweden!AO$5:AO$311,"&lt;&gt;"))</f>
        <v/>
      </c>
      <c r="I192" t="str">
        <f>IF(G192="","",SUMPRODUCT(--(Sweden!AO$5:AO$311&lt;&gt;""),--($P$4:$P$310&gt;0),--($P$4:$P$310&lt;3)))</f>
        <v/>
      </c>
      <c r="K192" s="32" t="str">
        <f>Denmark!A193</f>
        <v>Woodlark</v>
      </c>
      <c r="L192" s="32">
        <f>Denmark!BA193</f>
        <v>0</v>
      </c>
      <c r="M192" s="32">
        <f>Norway!BA193</f>
        <v>0</v>
      </c>
      <c r="N192" s="32">
        <f>Finland!BA193</f>
        <v>1</v>
      </c>
      <c r="O192" s="32">
        <f>Sweden!BA193</f>
        <v>0</v>
      </c>
      <c r="P192" s="32">
        <f t="shared" si="86"/>
        <v>1</v>
      </c>
      <c r="Q192" s="32">
        <f t="shared" si="87"/>
        <v>1</v>
      </c>
      <c r="S192" s="32" t="str">
        <f t="shared" si="88"/>
        <v>Woodlark</v>
      </c>
      <c r="T192" s="32">
        <f t="shared" si="89"/>
        <v>1</v>
      </c>
      <c r="U192" s="32">
        <f t="shared" si="90"/>
        <v>1</v>
      </c>
      <c r="V192" s="32" t="str">
        <f t="shared" si="91"/>
        <v>Finland</v>
      </c>
      <c r="X192" s="32" t="str">
        <f t="shared" si="92"/>
        <v>Woodlark</v>
      </c>
      <c r="Y192" s="32" t="str">
        <f t="shared" si="93"/>
        <v>Finland</v>
      </c>
      <c r="Z192" s="32" t="str">
        <f>IF(AND(P192&gt;0,P192&lt;3),TRIM(IF(L192&gt;0,"Denmark: "&amp;IFERROR(LOOKUP(2,1/(Denmark!$C193:$AZ193&lt;&gt;""),Denmark!$C$4:$AZ$4),"")&amp;" ","")&amp;IF(M192&gt;0,"Norway: "&amp;IFERROR(LOOKUP(2,1/(Norway!$C193:$AZ193&lt;&gt;""),Norway!$C$4:$AZ$4),"")&amp;" ","")&amp;IF(N192&gt;0,"Finland: "&amp;IFERROR(LOOKUP(2,1/(Finland!$C193:$AZ193&lt;&gt;""),Finland!$C$4:$AZ$4),"")&amp;" ","")&amp;IF(O192&gt;0,"Sweden: "&amp;IFERROR(LOOKUP(2,1/(Sweden!$C193:$AZ193&lt;&gt;""),Sweden!$C$4:$AZ$4),"")&amp;" ","")),"")</f>
        <v>Finland: Eetu Paljakka</v>
      </c>
      <c r="AA192" s="32">
        <f t="shared" si="94"/>
        <v>1</v>
      </c>
      <c r="AC192" s="32"/>
      <c r="AD192" s="32"/>
      <c r="AE192" s="32"/>
      <c r="AF192" s="32"/>
      <c r="AG192" s="32"/>
      <c r="AH192" s="32"/>
      <c r="AI192" s="32" t="str">
        <f t="shared" si="122"/>
        <v>Sweden</v>
      </c>
      <c r="AJ192" s="32" t="str">
        <f t="shared" si="123"/>
        <v/>
      </c>
      <c r="AK192" s="32" t="str">
        <f t="shared" si="124"/>
        <v/>
      </c>
      <c r="AL192" s="32" t="str">
        <f t="shared" si="125"/>
        <v/>
      </c>
      <c r="AM192" s="32">
        <f t="shared" si="126"/>
        <v>-1</v>
      </c>
      <c r="AN192" s="32">
        <f t="shared" si="127"/>
        <v>-1</v>
      </c>
      <c r="AO192" s="32" t="str">
        <f t="shared" si="101"/>
        <v>Woodlark</v>
      </c>
      <c r="AP192" s="32">
        <f t="shared" si="102"/>
        <v>1</v>
      </c>
      <c r="AQ192" s="32">
        <f t="shared" si="103"/>
        <v>1</v>
      </c>
      <c r="AR192" s="32" t="str">
        <f t="shared" si="104"/>
        <v>Finland</v>
      </c>
      <c r="AS192" s="32">
        <f t="shared" si="105"/>
        <v>1.00119</v>
      </c>
      <c r="AT192" s="32"/>
      <c r="AU192" s="32" t="str">
        <f t="shared" si="106"/>
        <v>Woodlark</v>
      </c>
      <c r="AV192" s="32" t="str">
        <f t="shared" si="107"/>
        <v>Finland</v>
      </c>
      <c r="AW192" s="32" t="str">
        <f t="shared" si="108"/>
        <v>Finland: Eetu Paljakka</v>
      </c>
      <c r="AX192" s="32">
        <f t="shared" si="109"/>
        <v>1</v>
      </c>
      <c r="AY192" s="32">
        <f t="shared" si="110"/>
        <v>2000.1189999999999</v>
      </c>
      <c r="AZ192" s="32"/>
      <c r="BA192" s="32" t="str">
        <f t="shared" si="111"/>
        <v>Woodlark</v>
      </c>
      <c r="BB192" s="32">
        <f t="shared" si="112"/>
        <v>1</v>
      </c>
      <c r="BC192" s="32">
        <f t="shared" si="113"/>
        <v>1</v>
      </c>
      <c r="BD192" s="32" t="str">
        <f t="shared" si="114"/>
        <v>Finland</v>
      </c>
      <c r="BE192" s="32">
        <f t="shared" si="115"/>
        <v>-1</v>
      </c>
      <c r="BG192" s="32" t="str">
        <f t="shared" si="116"/>
        <v>Woodlark</v>
      </c>
      <c r="BH192" s="32" t="str">
        <f t="shared" si="117"/>
        <v>Finland</v>
      </c>
      <c r="BI192" s="32" t="str">
        <f>IF(Q192=1,TRIM(IF(L192&gt;0,"Denmark: "&amp;IFERROR(LOOKUP(2,1/(Denmark!$C193:$AZ193&lt;&gt;""),Denmark!$C$4:$AZ$4),"")&amp;" ","")&amp;IF(M192&gt;0,"Norway: "&amp;IFERROR(LOOKUP(2,1/(Norway!$C193:$AZ193&lt;&gt;""),Norway!$C$4:$AZ$4),"")&amp;" ","")&amp;IF(N192&gt;0,"Finland: "&amp;IFERROR(LOOKUP(2,1/(Finland!$C193:$AZ193&lt;&gt;""),Finland!$C$4:$AZ$4),"")&amp;" ","")&amp;IF(O192&gt;0,"Sweden: "&amp;IFERROR(LOOKUP(2,1/(Sweden!$C193:$AZ193&lt;&gt;""),Sweden!$C$4:$AZ$4),"")&amp;" ","")),"")</f>
        <v>Finland: Eetu Paljakka</v>
      </c>
      <c r="BJ192" s="32">
        <f t="shared" si="118"/>
        <v>1</v>
      </c>
      <c r="BK192" s="32">
        <f t="shared" si="119"/>
        <v>1.00119</v>
      </c>
    </row>
    <row r="193" spans="6:63" ht="13.5" customHeight="1">
      <c r="F193" t="str">
        <f t="shared" si="128"/>
        <v>Sweden</v>
      </c>
      <c r="G193" t="str">
        <f>IF(Sweden!AP$4="","",Sweden!AP$4)</f>
        <v/>
      </c>
      <c r="H193" t="str">
        <f>IF(G193="","",COUNTIF(Sweden!AP$5:AP$311,"&lt;&gt;"))</f>
        <v/>
      </c>
      <c r="I193" t="str">
        <f>IF(G193="","",SUMPRODUCT(--(Sweden!AP$5:AP$311&lt;&gt;""),--($P$4:$P$310&gt;0),--($P$4:$P$310&lt;3)))</f>
        <v/>
      </c>
      <c r="K193" s="32" t="str">
        <f>Denmark!A194</f>
        <v>Eurasian skylark</v>
      </c>
      <c r="L193" s="32">
        <f>Denmark!BA194</f>
        <v>0</v>
      </c>
      <c r="M193" s="32">
        <f>Norway!BA194</f>
        <v>0</v>
      </c>
      <c r="N193" s="32">
        <f>Finland!BA194</f>
        <v>13</v>
      </c>
      <c r="O193" s="32">
        <f>Sweden!BA194</f>
        <v>6</v>
      </c>
      <c r="P193" s="32">
        <f t="shared" si="86"/>
        <v>19</v>
      </c>
      <c r="Q193" s="32">
        <f t="shared" si="87"/>
        <v>2</v>
      </c>
      <c r="S193" s="32" t="str">
        <f t="shared" si="88"/>
        <v>Eurasian skylark</v>
      </c>
      <c r="T193" s="32">
        <f t="shared" si="89"/>
        <v>19</v>
      </c>
      <c r="U193" s="32">
        <f t="shared" si="90"/>
        <v>2</v>
      </c>
      <c r="V193" s="32" t="str">
        <f t="shared" si="91"/>
        <v>Finland Sweden</v>
      </c>
      <c r="X193" s="32" t="str">
        <f t="shared" si="92"/>
        <v>Eurasian skylark</v>
      </c>
      <c r="Y193" s="32" t="str">
        <f t="shared" si="93"/>
        <v/>
      </c>
      <c r="Z193" s="32" t="str">
        <f>IF(AND(P193&gt;0,P193&lt;3),TRIM(IF(L193&gt;0,"Denmark: "&amp;IFERROR(LOOKUP(2,1/(Denmark!$C194:$AZ194&lt;&gt;""),Denmark!$C$4:$AZ$4),"")&amp;" ","")&amp;IF(M193&gt;0,"Norway: "&amp;IFERROR(LOOKUP(2,1/(Norway!$C194:$AZ194&lt;&gt;""),Norway!$C$4:$AZ$4),"")&amp;" ","")&amp;IF(N193&gt;0,"Finland: "&amp;IFERROR(LOOKUP(2,1/(Finland!$C194:$AZ194&lt;&gt;""),Finland!$C$4:$AZ$4),"")&amp;" ","")&amp;IF(O193&gt;0,"Sweden: "&amp;IFERROR(LOOKUP(2,1/(Sweden!$C194:$AZ194&lt;&gt;""),Sweden!$C$4:$AZ$4),"")&amp;" ","")),"")</f>
        <v/>
      </c>
      <c r="AA193" s="32">
        <f t="shared" si="94"/>
        <v>19</v>
      </c>
      <c r="AC193" s="32"/>
      <c r="AD193" s="32"/>
      <c r="AE193" s="32"/>
      <c r="AF193" s="32"/>
      <c r="AG193" s="32"/>
      <c r="AH193" s="32"/>
      <c r="AI193" s="32" t="str">
        <f t="shared" si="122"/>
        <v>Sweden</v>
      </c>
      <c r="AJ193" s="32" t="str">
        <f t="shared" si="123"/>
        <v/>
      </c>
      <c r="AK193" s="32" t="str">
        <f t="shared" si="124"/>
        <v/>
      </c>
      <c r="AL193" s="32" t="str">
        <f t="shared" si="125"/>
        <v/>
      </c>
      <c r="AM193" s="32">
        <f t="shared" si="126"/>
        <v>-1</v>
      </c>
      <c r="AN193" s="32">
        <f t="shared" si="127"/>
        <v>-1</v>
      </c>
      <c r="AO193" s="32" t="str">
        <f t="shared" si="101"/>
        <v>Eurasian skylark</v>
      </c>
      <c r="AP193" s="32">
        <f t="shared" si="102"/>
        <v>19</v>
      </c>
      <c r="AQ193" s="32">
        <f t="shared" si="103"/>
        <v>2</v>
      </c>
      <c r="AR193" s="32" t="str">
        <f t="shared" si="104"/>
        <v>Finland Sweden</v>
      </c>
      <c r="AS193" s="32">
        <f t="shared" si="105"/>
        <v>19.001180000000002</v>
      </c>
      <c r="AT193" s="32"/>
      <c r="AU193" s="32" t="str">
        <f t="shared" si="106"/>
        <v>Eurasian skylark</v>
      </c>
      <c r="AV193" s="32" t="str">
        <f t="shared" si="107"/>
        <v/>
      </c>
      <c r="AW193" s="32" t="str">
        <f t="shared" si="108"/>
        <v/>
      </c>
      <c r="AX193" s="32">
        <f t="shared" si="109"/>
        <v>19</v>
      </c>
      <c r="AY193" s="32">
        <f t="shared" si="110"/>
        <v>-1</v>
      </c>
      <c r="AZ193" s="32"/>
      <c r="BA193" s="32" t="str">
        <f t="shared" si="111"/>
        <v>Eurasian skylark</v>
      </c>
      <c r="BB193" s="32">
        <f t="shared" si="112"/>
        <v>19</v>
      </c>
      <c r="BC193" s="32">
        <f t="shared" si="113"/>
        <v>2</v>
      </c>
      <c r="BD193" s="32" t="str">
        <f t="shared" si="114"/>
        <v>Finland Sweden</v>
      </c>
      <c r="BE193" s="32">
        <f t="shared" si="115"/>
        <v>-1</v>
      </c>
      <c r="BG193" s="32" t="str">
        <f t="shared" si="116"/>
        <v>Eurasian skylark</v>
      </c>
      <c r="BH193" s="32" t="str">
        <f t="shared" si="117"/>
        <v/>
      </c>
      <c r="BI193" s="32" t="str">
        <f>IF(Q193=1,TRIM(IF(L193&gt;0,"Denmark: "&amp;IFERROR(LOOKUP(2,1/(Denmark!$C194:$AZ194&lt;&gt;""),Denmark!$C$4:$AZ$4),"")&amp;" ","")&amp;IF(M193&gt;0,"Norway: "&amp;IFERROR(LOOKUP(2,1/(Norway!$C194:$AZ194&lt;&gt;""),Norway!$C$4:$AZ$4),"")&amp;" ","")&amp;IF(N193&gt;0,"Finland: "&amp;IFERROR(LOOKUP(2,1/(Finland!$C194:$AZ194&lt;&gt;""),Finland!$C$4:$AZ$4),"")&amp;" ","")&amp;IF(O193&gt;0,"Sweden: "&amp;IFERROR(LOOKUP(2,1/(Sweden!$C194:$AZ194&lt;&gt;""),Sweden!$C$4:$AZ$4),"")&amp;" ","")),"")</f>
        <v/>
      </c>
      <c r="BJ193" s="32">
        <f t="shared" si="118"/>
        <v>19</v>
      </c>
      <c r="BK193" s="32">
        <f t="shared" si="119"/>
        <v>-1</v>
      </c>
    </row>
    <row r="194" spans="6:63" ht="13.5" customHeight="1">
      <c r="F194" t="str">
        <f t="shared" si="128"/>
        <v>Sweden</v>
      </c>
      <c r="G194" t="str">
        <f>IF(Sweden!AQ$4="","",Sweden!AQ$4)</f>
        <v/>
      </c>
      <c r="H194" t="str">
        <f>IF(G194="","",COUNTIF(Sweden!AQ$5:AQ$311,"&lt;&gt;"))</f>
        <v/>
      </c>
      <c r="I194" t="str">
        <f>IF(G194="","",SUMPRODUCT(--(Sweden!AQ$5:AQ$311&lt;&gt;""),--($P$4:$P$310&gt;0),--($P$4:$P$310&lt;3)))</f>
        <v/>
      </c>
      <c r="K194" s="32" t="str">
        <f>Denmark!A195</f>
        <v>Horned lark</v>
      </c>
      <c r="L194" s="32">
        <f>Denmark!BA195</f>
        <v>0</v>
      </c>
      <c r="M194" s="32">
        <f>Norway!BA195</f>
        <v>0</v>
      </c>
      <c r="N194" s="32">
        <f>Finland!BA195</f>
        <v>0</v>
      </c>
      <c r="O194" s="32">
        <f>Sweden!BA195</f>
        <v>0</v>
      </c>
      <c r="P194" s="32">
        <f t="shared" si="86"/>
        <v>0</v>
      </c>
      <c r="Q194" s="32">
        <f t="shared" si="87"/>
        <v>0</v>
      </c>
      <c r="S194" s="32" t="str">
        <f t="shared" si="88"/>
        <v>Horned lark</v>
      </c>
      <c r="T194" s="32">
        <f t="shared" si="89"/>
        <v>0</v>
      </c>
      <c r="U194" s="32">
        <f t="shared" si="90"/>
        <v>0</v>
      </c>
      <c r="V194" s="32" t="str">
        <f t="shared" si="91"/>
        <v/>
      </c>
      <c r="X194" s="32" t="str">
        <f t="shared" si="92"/>
        <v>Horned lark</v>
      </c>
      <c r="Y194" s="32" t="str">
        <f t="shared" si="93"/>
        <v/>
      </c>
      <c r="Z194" s="32" t="str">
        <f>IF(AND(P194&gt;0,P194&lt;3),TRIM(IF(L194&gt;0,"Denmark: "&amp;IFERROR(LOOKUP(2,1/(Denmark!$C195:$AZ195&lt;&gt;""),Denmark!$C$4:$AZ$4),"")&amp;" ","")&amp;IF(M194&gt;0,"Norway: "&amp;IFERROR(LOOKUP(2,1/(Norway!$C195:$AZ195&lt;&gt;""),Norway!$C$4:$AZ$4),"")&amp;" ","")&amp;IF(N194&gt;0,"Finland: "&amp;IFERROR(LOOKUP(2,1/(Finland!$C195:$AZ195&lt;&gt;""),Finland!$C$4:$AZ$4),"")&amp;" ","")&amp;IF(O194&gt;0,"Sweden: "&amp;IFERROR(LOOKUP(2,1/(Sweden!$C195:$AZ195&lt;&gt;""),Sweden!$C$4:$AZ$4),"")&amp;" ","")),"")</f>
        <v/>
      </c>
      <c r="AA194" s="32">
        <f t="shared" si="94"/>
        <v>0</v>
      </c>
      <c r="AC194" s="32"/>
      <c r="AD194" s="32"/>
      <c r="AE194" s="32"/>
      <c r="AF194" s="32"/>
      <c r="AG194" s="32"/>
      <c r="AH194" s="32"/>
      <c r="AI194" s="32" t="str">
        <f t="shared" si="122"/>
        <v>Sweden</v>
      </c>
      <c r="AJ194" s="32" t="str">
        <f t="shared" si="123"/>
        <v/>
      </c>
      <c r="AK194" s="32" t="str">
        <f t="shared" si="124"/>
        <v/>
      </c>
      <c r="AL194" s="32" t="str">
        <f t="shared" si="125"/>
        <v/>
      </c>
      <c r="AM194" s="32">
        <f t="shared" si="126"/>
        <v>-1</v>
      </c>
      <c r="AN194" s="32">
        <f t="shared" si="127"/>
        <v>-1</v>
      </c>
      <c r="AO194" s="32" t="str">
        <f t="shared" si="101"/>
        <v>Horned lark</v>
      </c>
      <c r="AP194" s="32">
        <f t="shared" si="102"/>
        <v>0</v>
      </c>
      <c r="AQ194" s="32">
        <f t="shared" si="103"/>
        <v>0</v>
      </c>
      <c r="AR194" s="32" t="str">
        <f t="shared" si="104"/>
        <v/>
      </c>
      <c r="AS194" s="32">
        <f t="shared" si="105"/>
        <v>1.17E-3</v>
      </c>
      <c r="AT194" s="32"/>
      <c r="AU194" s="32" t="str">
        <f t="shared" si="106"/>
        <v>Horned lark</v>
      </c>
      <c r="AV194" s="32" t="str">
        <f t="shared" si="107"/>
        <v/>
      </c>
      <c r="AW194" s="32" t="str">
        <f t="shared" si="108"/>
        <v/>
      </c>
      <c r="AX194" s="32">
        <f t="shared" si="109"/>
        <v>0</v>
      </c>
      <c r="AY194" s="32">
        <f t="shared" si="110"/>
        <v>-1</v>
      </c>
      <c r="AZ194" s="32"/>
      <c r="BA194" s="32" t="str">
        <f t="shared" si="111"/>
        <v>Horned lark</v>
      </c>
      <c r="BB194" s="32">
        <f t="shared" si="112"/>
        <v>0</v>
      </c>
      <c r="BC194" s="32">
        <f t="shared" si="113"/>
        <v>0</v>
      </c>
      <c r="BD194" s="32" t="str">
        <f t="shared" si="114"/>
        <v/>
      </c>
      <c r="BE194" s="32">
        <f t="shared" si="115"/>
        <v>-1</v>
      </c>
      <c r="BG194" s="32" t="str">
        <f t="shared" si="116"/>
        <v>Horned lark</v>
      </c>
      <c r="BH194" s="32" t="str">
        <f t="shared" si="117"/>
        <v/>
      </c>
      <c r="BI194" s="32" t="str">
        <f>IF(Q194=1,TRIM(IF(L194&gt;0,"Denmark: "&amp;IFERROR(LOOKUP(2,1/(Denmark!$C195:$AZ195&lt;&gt;""),Denmark!$C$4:$AZ$4),"")&amp;" ","")&amp;IF(M194&gt;0,"Norway: "&amp;IFERROR(LOOKUP(2,1/(Norway!$C195:$AZ195&lt;&gt;""),Norway!$C$4:$AZ$4),"")&amp;" ","")&amp;IF(N194&gt;0,"Finland: "&amp;IFERROR(LOOKUP(2,1/(Finland!$C195:$AZ195&lt;&gt;""),Finland!$C$4:$AZ$4),"")&amp;" ","")&amp;IF(O194&gt;0,"Sweden: "&amp;IFERROR(LOOKUP(2,1/(Sweden!$C195:$AZ195&lt;&gt;""),Sweden!$C$4:$AZ$4),"")&amp;" ","")),"")</f>
        <v/>
      </c>
      <c r="BJ194" s="32">
        <f t="shared" si="118"/>
        <v>0</v>
      </c>
      <c r="BK194" s="32">
        <f t="shared" si="119"/>
        <v>-1</v>
      </c>
    </row>
    <row r="195" spans="6:63" ht="13.5" customHeight="1">
      <c r="F195" t="str">
        <f t="shared" si="128"/>
        <v>Sweden</v>
      </c>
      <c r="G195" t="str">
        <f>IF(Sweden!AR$4="","",Sweden!AR$4)</f>
        <v/>
      </c>
      <c r="H195" t="str">
        <f>IF(G195="","",COUNTIF(Sweden!AR$5:AR$311,"&lt;&gt;"))</f>
        <v/>
      </c>
      <c r="I195" t="str">
        <f>IF(G195="","",SUMPRODUCT(--(Sweden!AR$5:AR$311&lt;&gt;""),--($P$4:$P$310&gt;0),--($P$4:$P$310&lt;3)))</f>
        <v/>
      </c>
      <c r="K195" s="32" t="str">
        <f>Denmark!A196</f>
        <v>Sand martin</v>
      </c>
      <c r="L195" s="32">
        <f>Denmark!BA196</f>
        <v>0</v>
      </c>
      <c r="M195" s="32">
        <f>Norway!BA196</f>
        <v>0</v>
      </c>
      <c r="N195" s="32">
        <f>Finland!BA196</f>
        <v>0</v>
      </c>
      <c r="O195" s="32">
        <f>Sweden!BA196</f>
        <v>0</v>
      </c>
      <c r="P195" s="32">
        <f t="shared" si="86"/>
        <v>0</v>
      </c>
      <c r="Q195" s="32">
        <f t="shared" si="87"/>
        <v>0</v>
      </c>
      <c r="S195" s="32" t="str">
        <f t="shared" si="88"/>
        <v>Sand martin</v>
      </c>
      <c r="T195" s="32">
        <f t="shared" si="89"/>
        <v>0</v>
      </c>
      <c r="U195" s="32">
        <f t="shared" si="90"/>
        <v>0</v>
      </c>
      <c r="V195" s="32" t="str">
        <f t="shared" si="91"/>
        <v/>
      </c>
      <c r="X195" s="32" t="str">
        <f t="shared" si="92"/>
        <v>Sand martin</v>
      </c>
      <c r="Y195" s="32" t="str">
        <f t="shared" si="93"/>
        <v/>
      </c>
      <c r="Z195" s="32" t="str">
        <f>IF(AND(P195&gt;0,P195&lt;3),TRIM(IF(L195&gt;0,"Denmark: "&amp;IFERROR(LOOKUP(2,1/(Denmark!$C196:$AZ196&lt;&gt;""),Denmark!$C$4:$AZ$4),"")&amp;" ","")&amp;IF(M195&gt;0,"Norway: "&amp;IFERROR(LOOKUP(2,1/(Norway!$C196:$AZ196&lt;&gt;""),Norway!$C$4:$AZ$4),"")&amp;" ","")&amp;IF(N195&gt;0,"Finland: "&amp;IFERROR(LOOKUP(2,1/(Finland!$C196:$AZ196&lt;&gt;""),Finland!$C$4:$AZ$4),"")&amp;" ","")&amp;IF(O195&gt;0,"Sweden: "&amp;IFERROR(LOOKUP(2,1/(Sweden!$C196:$AZ196&lt;&gt;""),Sweden!$C$4:$AZ$4),"")&amp;" ","")),"")</f>
        <v/>
      </c>
      <c r="AA195" s="32">
        <f t="shared" si="94"/>
        <v>0</v>
      </c>
      <c r="AC195" s="32"/>
      <c r="AD195" s="32"/>
      <c r="AE195" s="32"/>
      <c r="AF195" s="32"/>
      <c r="AG195" s="32"/>
      <c r="AH195" s="32"/>
      <c r="AI195" s="32" t="str">
        <f t="shared" si="122"/>
        <v>Sweden</v>
      </c>
      <c r="AJ195" s="32" t="str">
        <f t="shared" si="123"/>
        <v/>
      </c>
      <c r="AK195" s="32" t="str">
        <f t="shared" si="124"/>
        <v/>
      </c>
      <c r="AL195" s="32" t="str">
        <f t="shared" si="125"/>
        <v/>
      </c>
      <c r="AM195" s="32">
        <f t="shared" si="126"/>
        <v>-1</v>
      </c>
      <c r="AN195" s="32">
        <f t="shared" si="127"/>
        <v>-1</v>
      </c>
      <c r="AO195" s="32" t="str">
        <f t="shared" si="101"/>
        <v>Sand martin</v>
      </c>
      <c r="AP195" s="32">
        <f t="shared" si="102"/>
        <v>0</v>
      </c>
      <c r="AQ195" s="32">
        <f t="shared" si="103"/>
        <v>0</v>
      </c>
      <c r="AR195" s="32" t="str">
        <f t="shared" si="104"/>
        <v/>
      </c>
      <c r="AS195" s="32">
        <f t="shared" si="105"/>
        <v>1.16E-3</v>
      </c>
      <c r="AT195" s="32"/>
      <c r="AU195" s="32" t="str">
        <f t="shared" si="106"/>
        <v>Sand martin</v>
      </c>
      <c r="AV195" s="32" t="str">
        <f t="shared" si="107"/>
        <v/>
      </c>
      <c r="AW195" s="32" t="str">
        <f t="shared" si="108"/>
        <v/>
      </c>
      <c r="AX195" s="32">
        <f t="shared" si="109"/>
        <v>0</v>
      </c>
      <c r="AY195" s="32">
        <f t="shared" si="110"/>
        <v>-1</v>
      </c>
      <c r="AZ195" s="32"/>
      <c r="BA195" s="32" t="str">
        <f t="shared" si="111"/>
        <v>Sand martin</v>
      </c>
      <c r="BB195" s="32">
        <f t="shared" si="112"/>
        <v>0</v>
      </c>
      <c r="BC195" s="32">
        <f t="shared" si="113"/>
        <v>0</v>
      </c>
      <c r="BD195" s="32" t="str">
        <f t="shared" si="114"/>
        <v/>
      </c>
      <c r="BE195" s="32">
        <f t="shared" si="115"/>
        <v>-1</v>
      </c>
      <c r="BG195" s="32" t="str">
        <f t="shared" si="116"/>
        <v>Sand martin</v>
      </c>
      <c r="BH195" s="32" t="str">
        <f t="shared" si="117"/>
        <v/>
      </c>
      <c r="BI195" s="32" t="str">
        <f>IF(Q195=1,TRIM(IF(L195&gt;0,"Denmark: "&amp;IFERROR(LOOKUP(2,1/(Denmark!$C196:$AZ196&lt;&gt;""),Denmark!$C$4:$AZ$4),"")&amp;" ","")&amp;IF(M195&gt;0,"Norway: "&amp;IFERROR(LOOKUP(2,1/(Norway!$C196:$AZ196&lt;&gt;""),Norway!$C$4:$AZ$4),"")&amp;" ","")&amp;IF(N195&gt;0,"Finland: "&amp;IFERROR(LOOKUP(2,1/(Finland!$C196:$AZ196&lt;&gt;""),Finland!$C$4:$AZ$4),"")&amp;" ","")&amp;IF(O195&gt;0,"Sweden: "&amp;IFERROR(LOOKUP(2,1/(Sweden!$C196:$AZ196&lt;&gt;""),Sweden!$C$4:$AZ$4),"")&amp;" ","")),"")</f>
        <v/>
      </c>
      <c r="BJ195" s="32">
        <f t="shared" si="118"/>
        <v>0</v>
      </c>
      <c r="BK195" s="32">
        <f t="shared" si="119"/>
        <v>-1</v>
      </c>
    </row>
    <row r="196" spans="6:63" ht="13.5" customHeight="1">
      <c r="F196" t="str">
        <f t="shared" si="128"/>
        <v>Sweden</v>
      </c>
      <c r="G196" t="str">
        <f>IF(Sweden!AS$4="","",Sweden!AS$4)</f>
        <v/>
      </c>
      <c r="H196" t="str">
        <f>IF(G196="","",COUNTIF(Sweden!AS$5:AS$311,"&lt;&gt;"))</f>
        <v/>
      </c>
      <c r="I196" t="str">
        <f>IF(G196="","",SUMPRODUCT(--(Sweden!AS$5:AS$311&lt;&gt;""),--($P$4:$P$310&gt;0),--($P$4:$P$310&lt;3)))</f>
        <v/>
      </c>
      <c r="K196" s="32" t="str">
        <f>Denmark!A197</f>
        <v>Barn swallow</v>
      </c>
      <c r="L196" s="32">
        <f>Denmark!BA197</f>
        <v>0</v>
      </c>
      <c r="M196" s="32">
        <f>Norway!BA197</f>
        <v>1</v>
      </c>
      <c r="N196" s="32">
        <f>Finland!BA197</f>
        <v>15</v>
      </c>
      <c r="O196" s="32">
        <f>Sweden!BA197</f>
        <v>16</v>
      </c>
      <c r="P196" s="32">
        <f t="shared" ref="P196:P259" si="129">SUM(L196:O196)</f>
        <v>32</v>
      </c>
      <c r="Q196" s="32">
        <f t="shared" ref="Q196:Q259" si="130">COUNTIF(L196:O196,"&gt;0")</f>
        <v>3</v>
      </c>
      <c r="S196" s="32" t="str">
        <f t="shared" ref="S196:S259" si="131">K196</f>
        <v>Barn swallow</v>
      </c>
      <c r="T196" s="32">
        <f t="shared" ref="T196:T259" si="132">P196</f>
        <v>32</v>
      </c>
      <c r="U196" s="32">
        <f t="shared" ref="U196:U259" si="133">Q196</f>
        <v>3</v>
      </c>
      <c r="V196" s="32" t="str">
        <f t="shared" ref="V196:V259" si="134">TRIM(IF(L196&gt;0,"Denmark ","")&amp;IF(M196&gt;0,"Norway ","")&amp;IF(N196&gt;0,"Finland ","")&amp;IF(O196&gt;0,"Sweden ",""))</f>
        <v>Norway Finland Sweden</v>
      </c>
      <c r="X196" s="32" t="str">
        <f t="shared" ref="X196:X259" si="135">S196</f>
        <v>Barn swallow</v>
      </c>
      <c r="Y196" s="32" t="str">
        <f t="shared" ref="Y196:Y259" si="136">IF(AND(P196&gt;0,P196&lt;3),TRIM(IF(L196&gt;0,"Denmark ","")&amp;IF(M196&gt;0,"Norway ","")&amp;IF(N196&gt;0,"Finland ","")&amp;IF(O196&gt;0,"Sweden ","")),"")</f>
        <v/>
      </c>
      <c r="Z196" s="32" t="str">
        <f>IF(AND(P196&gt;0,P196&lt;3),TRIM(IF(L196&gt;0,"Denmark: "&amp;IFERROR(LOOKUP(2,1/(Denmark!$C197:$AZ197&lt;&gt;""),Denmark!$C$4:$AZ$4),"")&amp;" ","")&amp;IF(M196&gt;0,"Norway: "&amp;IFERROR(LOOKUP(2,1/(Norway!$C197:$AZ197&lt;&gt;""),Norway!$C$4:$AZ$4),"")&amp;" ","")&amp;IF(N196&gt;0,"Finland: "&amp;IFERROR(LOOKUP(2,1/(Finland!$C197:$AZ197&lt;&gt;""),Finland!$C$4:$AZ$4),"")&amp;" ","")&amp;IF(O196&gt;0,"Sweden: "&amp;IFERROR(LOOKUP(2,1/(Sweden!$C197:$AZ197&lt;&gt;""),Sweden!$C$4:$AZ$4),"")&amp;" ","")),"")</f>
        <v/>
      </c>
      <c r="AA196" s="32">
        <f t="shared" ref="AA196:AA259" si="137">P196</f>
        <v>32</v>
      </c>
      <c r="AC196" s="32"/>
      <c r="AD196" s="32"/>
      <c r="AE196" s="32"/>
      <c r="AF196" s="32"/>
      <c r="AG196" s="32"/>
      <c r="AH196" s="32"/>
      <c r="AI196" s="32" t="str">
        <f t="shared" ref="AI196:AI203" si="138">F196</f>
        <v>Sweden</v>
      </c>
      <c r="AJ196" s="32" t="str">
        <f t="shared" ref="AJ196:AJ203" si="139">G196</f>
        <v/>
      </c>
      <c r="AK196" s="32" t="str">
        <f t="shared" ref="AK196:AK203" si="140">H196</f>
        <v/>
      </c>
      <c r="AL196" s="32" t="str">
        <f t="shared" ref="AL196:AL203" si="141">I196</f>
        <v/>
      </c>
      <c r="AM196" s="32">
        <f t="shared" ref="AM196:AM203" si="142">IF(G196="",-1,H196+(204-ROW())/100000)</f>
        <v>-1</v>
      </c>
      <c r="AN196" s="32">
        <f t="shared" ref="AN196:AN203" si="143">IF(G196="",-1,I196+(204-ROW())/100000)</f>
        <v>-1</v>
      </c>
      <c r="AO196" s="32" t="str">
        <f t="shared" ref="AO196:AO259" si="144">S196</f>
        <v>Barn swallow</v>
      </c>
      <c r="AP196" s="32">
        <f t="shared" ref="AP196:AP259" si="145">T196</f>
        <v>32</v>
      </c>
      <c r="AQ196" s="32">
        <f t="shared" ref="AQ196:AQ259" si="146">U196</f>
        <v>3</v>
      </c>
      <c r="AR196" s="32" t="str">
        <f t="shared" ref="AR196:AR259" si="147">V196</f>
        <v>Norway Finland Sweden</v>
      </c>
      <c r="AS196" s="32">
        <f t="shared" ref="AS196:AS259" si="148">T196+(311-ROW())/100000</f>
        <v>32.001150000000003</v>
      </c>
      <c r="AT196" s="32"/>
      <c r="AU196" s="32" t="str">
        <f t="shared" ref="AU196:AU259" si="149">X196</f>
        <v>Barn swallow</v>
      </c>
      <c r="AV196" s="32" t="str">
        <f t="shared" ref="AV196:AV259" si="150">Y196</f>
        <v/>
      </c>
      <c r="AW196" s="32" t="str">
        <f t="shared" ref="AW196:AW259" si="151">Z196</f>
        <v/>
      </c>
      <c r="AX196" s="32">
        <f t="shared" ref="AX196:AX259" si="152">AA196</f>
        <v>32</v>
      </c>
      <c r="AY196" s="32">
        <f t="shared" ref="AY196:AY259" si="153">IF(AND(AX196&gt;0,AX196&lt;3),(3-AX196)*1000+(311-ROW())/1000,-1)</f>
        <v>-1</v>
      </c>
      <c r="AZ196" s="32"/>
      <c r="BA196" s="32" t="str">
        <f t="shared" ref="BA196:BA259" si="154">S196</f>
        <v>Barn swallow</v>
      </c>
      <c r="BB196" s="32">
        <f t="shared" ref="BB196:BB259" si="155">T196</f>
        <v>32</v>
      </c>
      <c r="BC196" s="32">
        <f t="shared" ref="BC196:BC259" si="156">U196</f>
        <v>3</v>
      </c>
      <c r="BD196" s="32" t="str">
        <f t="shared" ref="BD196:BD259" si="157">V196</f>
        <v>Norway Finland Sweden</v>
      </c>
      <c r="BE196" s="32">
        <f t="shared" ref="BE196:BE259" si="158">IF(U196=4,T196+(311-ROW())/100000,-1)</f>
        <v>-1</v>
      </c>
      <c r="BG196" s="32" t="str">
        <f t="shared" ref="BG196:BG259" si="159">K196</f>
        <v>Barn swallow</v>
      </c>
      <c r="BH196" s="32" t="str">
        <f t="shared" ref="BH196:BH259" si="160">IF(Q196=1,V196,"")</f>
        <v/>
      </c>
      <c r="BI196" s="32" t="str">
        <f>IF(Q196=1,TRIM(IF(L196&gt;0,"Denmark: "&amp;IFERROR(LOOKUP(2,1/(Denmark!$C197:$AZ197&lt;&gt;""),Denmark!$C$4:$AZ$4),"")&amp;" ","")&amp;IF(M196&gt;0,"Norway: "&amp;IFERROR(LOOKUP(2,1/(Norway!$C197:$AZ197&lt;&gt;""),Norway!$C$4:$AZ$4),"")&amp;" ","")&amp;IF(N196&gt;0,"Finland: "&amp;IFERROR(LOOKUP(2,1/(Finland!$C197:$AZ197&lt;&gt;""),Finland!$C$4:$AZ$4),"")&amp;" ","")&amp;IF(O196&gt;0,"Sweden: "&amp;IFERROR(LOOKUP(2,1/(Sweden!$C197:$AZ197&lt;&gt;""),Sweden!$C$4:$AZ$4),"")&amp;" ","")),"")</f>
        <v/>
      </c>
      <c r="BJ196" s="32">
        <f t="shared" ref="BJ196:BJ259" si="161">P196</f>
        <v>32</v>
      </c>
      <c r="BK196" s="32">
        <f t="shared" ref="BK196:BK259" si="162">IF(Q196=1,P196+(311-ROW())/100000,-1)</f>
        <v>-1</v>
      </c>
    </row>
    <row r="197" spans="6:63" ht="13.5" customHeight="1">
      <c r="F197" t="str">
        <f t="shared" si="128"/>
        <v>Sweden</v>
      </c>
      <c r="G197" t="str">
        <f>IF(Sweden!AT$4="","",Sweden!AT$4)</f>
        <v/>
      </c>
      <c r="H197" t="str">
        <f>IF(G197="","",COUNTIF(Sweden!AT$5:AT$311,"&lt;&gt;"))</f>
        <v/>
      </c>
      <c r="I197" t="str">
        <f>IF(G197="","",SUMPRODUCT(--(Sweden!AT$5:AT$311&lt;&gt;""),--($P$4:$P$310&gt;0),--($P$4:$P$310&lt;3)))</f>
        <v/>
      </c>
      <c r="K197" s="32" t="str">
        <f>Denmark!A198</f>
        <v>Western house martin</v>
      </c>
      <c r="L197" s="32">
        <f>Denmark!BA198</f>
        <v>0</v>
      </c>
      <c r="M197" s="32">
        <f>Norway!BA198</f>
        <v>0</v>
      </c>
      <c r="N197" s="32">
        <f>Finland!BA198</f>
        <v>3</v>
      </c>
      <c r="O197" s="32">
        <f>Sweden!BA198</f>
        <v>1</v>
      </c>
      <c r="P197" s="32">
        <f t="shared" si="129"/>
        <v>4</v>
      </c>
      <c r="Q197" s="32">
        <f t="shared" si="130"/>
        <v>2</v>
      </c>
      <c r="S197" s="32" t="str">
        <f t="shared" si="131"/>
        <v>Western house martin</v>
      </c>
      <c r="T197" s="32">
        <f t="shared" si="132"/>
        <v>4</v>
      </c>
      <c r="U197" s="32">
        <f t="shared" si="133"/>
        <v>2</v>
      </c>
      <c r="V197" s="32" t="str">
        <f t="shared" si="134"/>
        <v>Finland Sweden</v>
      </c>
      <c r="X197" s="32" t="str">
        <f t="shared" si="135"/>
        <v>Western house martin</v>
      </c>
      <c r="Y197" s="32" t="str">
        <f t="shared" si="136"/>
        <v/>
      </c>
      <c r="Z197" s="32" t="str">
        <f>IF(AND(P197&gt;0,P197&lt;3),TRIM(IF(L197&gt;0,"Denmark: "&amp;IFERROR(LOOKUP(2,1/(Denmark!$C198:$AZ198&lt;&gt;""),Denmark!$C$4:$AZ$4),"")&amp;" ","")&amp;IF(M197&gt;0,"Norway: "&amp;IFERROR(LOOKUP(2,1/(Norway!$C198:$AZ198&lt;&gt;""),Norway!$C$4:$AZ$4),"")&amp;" ","")&amp;IF(N197&gt;0,"Finland: "&amp;IFERROR(LOOKUP(2,1/(Finland!$C198:$AZ198&lt;&gt;""),Finland!$C$4:$AZ$4),"")&amp;" ","")&amp;IF(O197&gt;0,"Sweden: "&amp;IFERROR(LOOKUP(2,1/(Sweden!$C198:$AZ198&lt;&gt;""),Sweden!$C$4:$AZ$4),"")&amp;" ","")),"")</f>
        <v/>
      </c>
      <c r="AA197" s="32">
        <f t="shared" si="137"/>
        <v>4</v>
      </c>
      <c r="AC197" s="32"/>
      <c r="AD197" s="32"/>
      <c r="AE197" s="32"/>
      <c r="AF197" s="32"/>
      <c r="AG197" s="32"/>
      <c r="AH197" s="32"/>
      <c r="AI197" s="32" t="str">
        <f t="shared" si="138"/>
        <v>Sweden</v>
      </c>
      <c r="AJ197" s="32" t="str">
        <f t="shared" si="139"/>
        <v/>
      </c>
      <c r="AK197" s="32" t="str">
        <f t="shared" si="140"/>
        <v/>
      </c>
      <c r="AL197" s="32" t="str">
        <f t="shared" si="141"/>
        <v/>
      </c>
      <c r="AM197" s="32">
        <f t="shared" si="142"/>
        <v>-1</v>
      </c>
      <c r="AN197" s="32">
        <f t="shared" si="143"/>
        <v>-1</v>
      </c>
      <c r="AO197" s="32" t="str">
        <f t="shared" si="144"/>
        <v>Western house martin</v>
      </c>
      <c r="AP197" s="32">
        <f t="shared" si="145"/>
        <v>4</v>
      </c>
      <c r="AQ197" s="32">
        <f t="shared" si="146"/>
        <v>2</v>
      </c>
      <c r="AR197" s="32" t="str">
        <f t="shared" si="147"/>
        <v>Finland Sweden</v>
      </c>
      <c r="AS197" s="32">
        <f t="shared" si="148"/>
        <v>4.0011400000000004</v>
      </c>
      <c r="AT197" s="32"/>
      <c r="AU197" s="32" t="str">
        <f t="shared" si="149"/>
        <v>Western house martin</v>
      </c>
      <c r="AV197" s="32" t="str">
        <f t="shared" si="150"/>
        <v/>
      </c>
      <c r="AW197" s="32" t="str">
        <f t="shared" si="151"/>
        <v/>
      </c>
      <c r="AX197" s="32">
        <f t="shared" si="152"/>
        <v>4</v>
      </c>
      <c r="AY197" s="32">
        <f t="shared" si="153"/>
        <v>-1</v>
      </c>
      <c r="AZ197" s="32"/>
      <c r="BA197" s="32" t="str">
        <f t="shared" si="154"/>
        <v>Western house martin</v>
      </c>
      <c r="BB197" s="32">
        <f t="shared" si="155"/>
        <v>4</v>
      </c>
      <c r="BC197" s="32">
        <f t="shared" si="156"/>
        <v>2</v>
      </c>
      <c r="BD197" s="32" t="str">
        <f t="shared" si="157"/>
        <v>Finland Sweden</v>
      </c>
      <c r="BE197" s="32">
        <f t="shared" si="158"/>
        <v>-1</v>
      </c>
      <c r="BG197" s="32" t="str">
        <f t="shared" si="159"/>
        <v>Western house martin</v>
      </c>
      <c r="BH197" s="32" t="str">
        <f t="shared" si="160"/>
        <v/>
      </c>
      <c r="BI197" s="32" t="str">
        <f>IF(Q197=1,TRIM(IF(L197&gt;0,"Denmark: "&amp;IFERROR(LOOKUP(2,1/(Denmark!$C198:$AZ198&lt;&gt;""),Denmark!$C$4:$AZ$4),"")&amp;" ","")&amp;IF(M197&gt;0,"Norway: "&amp;IFERROR(LOOKUP(2,1/(Norway!$C198:$AZ198&lt;&gt;""),Norway!$C$4:$AZ$4),"")&amp;" ","")&amp;IF(N197&gt;0,"Finland: "&amp;IFERROR(LOOKUP(2,1/(Finland!$C198:$AZ198&lt;&gt;""),Finland!$C$4:$AZ$4),"")&amp;" ","")&amp;IF(O197&gt;0,"Sweden: "&amp;IFERROR(LOOKUP(2,1/(Sweden!$C198:$AZ198&lt;&gt;""),Sweden!$C$4:$AZ$4),"")&amp;" ","")),"")</f>
        <v/>
      </c>
      <c r="BJ197" s="32">
        <f t="shared" si="161"/>
        <v>4</v>
      </c>
      <c r="BK197" s="32">
        <f t="shared" si="162"/>
        <v>-1</v>
      </c>
    </row>
    <row r="198" spans="6:63" ht="13.5" customHeight="1">
      <c r="F198" t="str">
        <f t="shared" si="128"/>
        <v>Sweden</v>
      </c>
      <c r="G198" t="str">
        <f>IF(Sweden!AU$4="","",Sweden!AU$4)</f>
        <v/>
      </c>
      <c r="H198" t="str">
        <f>IF(G198="","",COUNTIF(Sweden!AU$5:AU$311,"&lt;&gt;"))</f>
        <v/>
      </c>
      <c r="I198" t="str">
        <f>IF(G198="","",SUMPRODUCT(--(Sweden!AU$5:AU$311&lt;&gt;""),--($P$4:$P$310&gt;0),--($P$4:$P$310&lt;3)))</f>
        <v/>
      </c>
      <c r="K198" s="32" t="str">
        <f>Denmark!A199</f>
        <v>Richard's pipit</v>
      </c>
      <c r="L198" s="32">
        <f>Denmark!BA199</f>
        <v>0</v>
      </c>
      <c r="M198" s="32">
        <f>Norway!BA199</f>
        <v>0</v>
      </c>
      <c r="N198" s="32">
        <f>Finland!BA199</f>
        <v>0</v>
      </c>
      <c r="O198" s="32">
        <f>Sweden!BA199</f>
        <v>0</v>
      </c>
      <c r="P198" s="32">
        <f t="shared" si="129"/>
        <v>0</v>
      </c>
      <c r="Q198" s="32">
        <f t="shared" si="130"/>
        <v>0</v>
      </c>
      <c r="S198" s="32" t="str">
        <f t="shared" si="131"/>
        <v>Richard's pipit</v>
      </c>
      <c r="T198" s="32">
        <f t="shared" si="132"/>
        <v>0</v>
      </c>
      <c r="U198" s="32">
        <f t="shared" si="133"/>
        <v>0</v>
      </c>
      <c r="V198" s="32" t="str">
        <f t="shared" si="134"/>
        <v/>
      </c>
      <c r="X198" s="32" t="str">
        <f t="shared" si="135"/>
        <v>Richard's pipit</v>
      </c>
      <c r="Y198" s="32" t="str">
        <f t="shared" si="136"/>
        <v/>
      </c>
      <c r="Z198" s="32" t="str">
        <f>IF(AND(P198&gt;0,P198&lt;3),TRIM(IF(L198&gt;0,"Denmark: "&amp;IFERROR(LOOKUP(2,1/(Denmark!$C199:$AZ199&lt;&gt;""),Denmark!$C$4:$AZ$4),"")&amp;" ","")&amp;IF(M198&gt;0,"Norway: "&amp;IFERROR(LOOKUP(2,1/(Norway!$C199:$AZ199&lt;&gt;""),Norway!$C$4:$AZ$4),"")&amp;" ","")&amp;IF(N198&gt;0,"Finland: "&amp;IFERROR(LOOKUP(2,1/(Finland!$C199:$AZ199&lt;&gt;""),Finland!$C$4:$AZ$4),"")&amp;" ","")&amp;IF(O198&gt;0,"Sweden: "&amp;IFERROR(LOOKUP(2,1/(Sweden!$C199:$AZ199&lt;&gt;""),Sweden!$C$4:$AZ$4),"")&amp;" ","")),"")</f>
        <v/>
      </c>
      <c r="AA198" s="32">
        <f t="shared" si="137"/>
        <v>0</v>
      </c>
      <c r="AC198" s="32"/>
      <c r="AD198" s="32"/>
      <c r="AE198" s="32"/>
      <c r="AF198" s="32"/>
      <c r="AG198" s="32"/>
      <c r="AH198" s="32"/>
      <c r="AI198" s="32" t="str">
        <f t="shared" si="138"/>
        <v>Sweden</v>
      </c>
      <c r="AJ198" s="32" t="str">
        <f t="shared" si="139"/>
        <v/>
      </c>
      <c r="AK198" s="32" t="str">
        <f t="shared" si="140"/>
        <v/>
      </c>
      <c r="AL198" s="32" t="str">
        <f t="shared" si="141"/>
        <v/>
      </c>
      <c r="AM198" s="32">
        <f t="shared" si="142"/>
        <v>-1</v>
      </c>
      <c r="AN198" s="32">
        <f t="shared" si="143"/>
        <v>-1</v>
      </c>
      <c r="AO198" s="32" t="str">
        <f t="shared" si="144"/>
        <v>Richard's pipit</v>
      </c>
      <c r="AP198" s="32">
        <f t="shared" si="145"/>
        <v>0</v>
      </c>
      <c r="AQ198" s="32">
        <f t="shared" si="146"/>
        <v>0</v>
      </c>
      <c r="AR198" s="32" t="str">
        <f t="shared" si="147"/>
        <v/>
      </c>
      <c r="AS198" s="32">
        <f t="shared" si="148"/>
        <v>1.1299999999999999E-3</v>
      </c>
      <c r="AT198" s="32"/>
      <c r="AU198" s="32" t="str">
        <f t="shared" si="149"/>
        <v>Richard's pipit</v>
      </c>
      <c r="AV198" s="32" t="str">
        <f t="shared" si="150"/>
        <v/>
      </c>
      <c r="AW198" s="32" t="str">
        <f t="shared" si="151"/>
        <v/>
      </c>
      <c r="AX198" s="32">
        <f t="shared" si="152"/>
        <v>0</v>
      </c>
      <c r="AY198" s="32">
        <f t="shared" si="153"/>
        <v>-1</v>
      </c>
      <c r="AZ198" s="32"/>
      <c r="BA198" s="32" t="str">
        <f t="shared" si="154"/>
        <v>Richard's pipit</v>
      </c>
      <c r="BB198" s="32">
        <f t="shared" si="155"/>
        <v>0</v>
      </c>
      <c r="BC198" s="32">
        <f t="shared" si="156"/>
        <v>0</v>
      </c>
      <c r="BD198" s="32" t="str">
        <f t="shared" si="157"/>
        <v/>
      </c>
      <c r="BE198" s="32">
        <f t="shared" si="158"/>
        <v>-1</v>
      </c>
      <c r="BG198" s="32" t="str">
        <f t="shared" si="159"/>
        <v>Richard's pipit</v>
      </c>
      <c r="BH198" s="32" t="str">
        <f t="shared" si="160"/>
        <v/>
      </c>
      <c r="BI198" s="32" t="str">
        <f>IF(Q198=1,TRIM(IF(L198&gt;0,"Denmark: "&amp;IFERROR(LOOKUP(2,1/(Denmark!$C199:$AZ199&lt;&gt;""),Denmark!$C$4:$AZ$4),"")&amp;" ","")&amp;IF(M198&gt;0,"Norway: "&amp;IFERROR(LOOKUP(2,1/(Norway!$C199:$AZ199&lt;&gt;""),Norway!$C$4:$AZ$4),"")&amp;" ","")&amp;IF(N198&gt;0,"Finland: "&amp;IFERROR(LOOKUP(2,1/(Finland!$C199:$AZ199&lt;&gt;""),Finland!$C$4:$AZ$4),"")&amp;" ","")&amp;IF(O198&gt;0,"Sweden: "&amp;IFERROR(LOOKUP(2,1/(Sweden!$C199:$AZ199&lt;&gt;""),Sweden!$C$4:$AZ$4),"")&amp;" ","")),"")</f>
        <v/>
      </c>
      <c r="BJ198" s="32">
        <f t="shared" si="161"/>
        <v>0</v>
      </c>
      <c r="BK198" s="32">
        <f t="shared" si="162"/>
        <v>-1</v>
      </c>
    </row>
    <row r="199" spans="6:63" ht="13.5" customHeight="1">
      <c r="F199" t="str">
        <f t="shared" si="128"/>
        <v>Sweden</v>
      </c>
      <c r="G199" t="str">
        <f>IF(Sweden!AV$4="","",Sweden!AV$4)</f>
        <v/>
      </c>
      <c r="H199" t="str">
        <f>IF(G199="","",COUNTIF(Sweden!AV$5:AV$311,"&lt;&gt;"))</f>
        <v/>
      </c>
      <c r="I199" t="str">
        <f>IF(G199="","",SUMPRODUCT(--(Sweden!AV$5:AV$311&lt;&gt;""),--($P$4:$P$310&gt;0),--($P$4:$P$310&lt;3)))</f>
        <v/>
      </c>
      <c r="K199" s="32" t="str">
        <f>Denmark!A200</f>
        <v>Tawny pipit</v>
      </c>
      <c r="L199" s="32">
        <f>Denmark!BA200</f>
        <v>0</v>
      </c>
      <c r="M199" s="32">
        <f>Norway!BA200</f>
        <v>0</v>
      </c>
      <c r="N199" s="32">
        <f>Finland!BA200</f>
        <v>0</v>
      </c>
      <c r="O199" s="32">
        <f>Sweden!BA200</f>
        <v>0</v>
      </c>
      <c r="P199" s="32">
        <f t="shared" si="129"/>
        <v>0</v>
      </c>
      <c r="Q199" s="32">
        <f t="shared" si="130"/>
        <v>0</v>
      </c>
      <c r="S199" s="32" t="str">
        <f t="shared" si="131"/>
        <v>Tawny pipit</v>
      </c>
      <c r="T199" s="32">
        <f t="shared" si="132"/>
        <v>0</v>
      </c>
      <c r="U199" s="32">
        <f t="shared" si="133"/>
        <v>0</v>
      </c>
      <c r="V199" s="32" t="str">
        <f t="shared" si="134"/>
        <v/>
      </c>
      <c r="X199" s="32" t="str">
        <f t="shared" si="135"/>
        <v>Tawny pipit</v>
      </c>
      <c r="Y199" s="32" t="str">
        <f t="shared" si="136"/>
        <v/>
      </c>
      <c r="Z199" s="32" t="str">
        <f>IF(AND(P199&gt;0,P199&lt;3),TRIM(IF(L199&gt;0,"Denmark: "&amp;IFERROR(LOOKUP(2,1/(Denmark!$C200:$AZ200&lt;&gt;""),Denmark!$C$4:$AZ$4),"")&amp;" ","")&amp;IF(M199&gt;0,"Norway: "&amp;IFERROR(LOOKUP(2,1/(Norway!$C200:$AZ200&lt;&gt;""),Norway!$C$4:$AZ$4),"")&amp;" ","")&amp;IF(N199&gt;0,"Finland: "&amp;IFERROR(LOOKUP(2,1/(Finland!$C200:$AZ200&lt;&gt;""),Finland!$C$4:$AZ$4),"")&amp;" ","")&amp;IF(O199&gt;0,"Sweden: "&amp;IFERROR(LOOKUP(2,1/(Sweden!$C200:$AZ200&lt;&gt;""),Sweden!$C$4:$AZ$4),"")&amp;" ","")),"")</f>
        <v/>
      </c>
      <c r="AA199" s="32">
        <f t="shared" si="137"/>
        <v>0</v>
      </c>
      <c r="AC199" s="32"/>
      <c r="AD199" s="32"/>
      <c r="AE199" s="32"/>
      <c r="AF199" s="32"/>
      <c r="AG199" s="32"/>
      <c r="AH199" s="32"/>
      <c r="AI199" s="32" t="str">
        <f t="shared" si="138"/>
        <v>Sweden</v>
      </c>
      <c r="AJ199" s="32" t="str">
        <f t="shared" si="139"/>
        <v/>
      </c>
      <c r="AK199" s="32" t="str">
        <f t="shared" si="140"/>
        <v/>
      </c>
      <c r="AL199" s="32" t="str">
        <f t="shared" si="141"/>
        <v/>
      </c>
      <c r="AM199" s="32">
        <f t="shared" si="142"/>
        <v>-1</v>
      </c>
      <c r="AN199" s="32">
        <f t="shared" si="143"/>
        <v>-1</v>
      </c>
      <c r="AO199" s="32" t="str">
        <f t="shared" si="144"/>
        <v>Tawny pipit</v>
      </c>
      <c r="AP199" s="32">
        <f t="shared" si="145"/>
        <v>0</v>
      </c>
      <c r="AQ199" s="32">
        <f t="shared" si="146"/>
        <v>0</v>
      </c>
      <c r="AR199" s="32" t="str">
        <f t="shared" si="147"/>
        <v/>
      </c>
      <c r="AS199" s="32">
        <f t="shared" si="148"/>
        <v>1.1199999999999999E-3</v>
      </c>
      <c r="AT199" s="32"/>
      <c r="AU199" s="32" t="str">
        <f t="shared" si="149"/>
        <v>Tawny pipit</v>
      </c>
      <c r="AV199" s="32" t="str">
        <f t="shared" si="150"/>
        <v/>
      </c>
      <c r="AW199" s="32" t="str">
        <f t="shared" si="151"/>
        <v/>
      </c>
      <c r="AX199" s="32">
        <f t="shared" si="152"/>
        <v>0</v>
      </c>
      <c r="AY199" s="32">
        <f t="shared" si="153"/>
        <v>-1</v>
      </c>
      <c r="AZ199" s="32"/>
      <c r="BA199" s="32" t="str">
        <f t="shared" si="154"/>
        <v>Tawny pipit</v>
      </c>
      <c r="BB199" s="32">
        <f t="shared" si="155"/>
        <v>0</v>
      </c>
      <c r="BC199" s="32">
        <f t="shared" si="156"/>
        <v>0</v>
      </c>
      <c r="BD199" s="32" t="str">
        <f t="shared" si="157"/>
        <v/>
      </c>
      <c r="BE199" s="32">
        <f t="shared" si="158"/>
        <v>-1</v>
      </c>
      <c r="BG199" s="32" t="str">
        <f t="shared" si="159"/>
        <v>Tawny pipit</v>
      </c>
      <c r="BH199" s="32" t="str">
        <f t="shared" si="160"/>
        <v/>
      </c>
      <c r="BI199" s="32" t="str">
        <f>IF(Q199=1,TRIM(IF(L199&gt;0,"Denmark: "&amp;IFERROR(LOOKUP(2,1/(Denmark!$C200:$AZ200&lt;&gt;""),Denmark!$C$4:$AZ$4),"")&amp;" ","")&amp;IF(M199&gt;0,"Norway: "&amp;IFERROR(LOOKUP(2,1/(Norway!$C200:$AZ200&lt;&gt;""),Norway!$C$4:$AZ$4),"")&amp;" ","")&amp;IF(N199&gt;0,"Finland: "&amp;IFERROR(LOOKUP(2,1/(Finland!$C200:$AZ200&lt;&gt;""),Finland!$C$4:$AZ$4),"")&amp;" ","")&amp;IF(O199&gt;0,"Sweden: "&amp;IFERROR(LOOKUP(2,1/(Sweden!$C200:$AZ200&lt;&gt;""),Sweden!$C$4:$AZ$4),"")&amp;" ","")),"")</f>
        <v/>
      </c>
      <c r="BJ199" s="32">
        <f t="shared" si="161"/>
        <v>0</v>
      </c>
      <c r="BK199" s="32">
        <f t="shared" si="162"/>
        <v>-1</v>
      </c>
    </row>
    <row r="200" spans="6:63" ht="13.5" customHeight="1">
      <c r="F200" t="str">
        <f t="shared" si="128"/>
        <v>Sweden</v>
      </c>
      <c r="G200" t="str">
        <f>IF(Sweden!AW$4="","",Sweden!AW$4)</f>
        <v/>
      </c>
      <c r="H200" t="str">
        <f>IF(G200="","",COUNTIF(Sweden!AW$5:AW$311,"&lt;&gt;"))</f>
        <v/>
      </c>
      <c r="I200" t="str">
        <f>IF(G200="","",SUMPRODUCT(--(Sweden!AW$5:AW$311&lt;&gt;""),--($P$4:$P$310&gt;0),--($P$4:$P$310&lt;3)))</f>
        <v/>
      </c>
      <c r="K200" s="32" t="str">
        <f>Denmark!A201</f>
        <v>Tree pipit</v>
      </c>
      <c r="L200" s="32">
        <f>Denmark!BA201</f>
        <v>0</v>
      </c>
      <c r="M200" s="32">
        <f>Norway!BA201</f>
        <v>0</v>
      </c>
      <c r="N200" s="32">
        <f>Finland!BA201</f>
        <v>10</v>
      </c>
      <c r="O200" s="32">
        <f>Sweden!BA201</f>
        <v>4</v>
      </c>
      <c r="P200" s="32">
        <f t="shared" si="129"/>
        <v>14</v>
      </c>
      <c r="Q200" s="32">
        <f t="shared" si="130"/>
        <v>2</v>
      </c>
      <c r="S200" s="32" t="str">
        <f t="shared" si="131"/>
        <v>Tree pipit</v>
      </c>
      <c r="T200" s="32">
        <f t="shared" si="132"/>
        <v>14</v>
      </c>
      <c r="U200" s="32">
        <f t="shared" si="133"/>
        <v>2</v>
      </c>
      <c r="V200" s="32" t="str">
        <f t="shared" si="134"/>
        <v>Finland Sweden</v>
      </c>
      <c r="X200" s="32" t="str">
        <f t="shared" si="135"/>
        <v>Tree pipit</v>
      </c>
      <c r="Y200" s="32" t="str">
        <f t="shared" si="136"/>
        <v/>
      </c>
      <c r="Z200" s="32" t="str">
        <f>IF(AND(P200&gt;0,P200&lt;3),TRIM(IF(L200&gt;0,"Denmark: "&amp;IFERROR(LOOKUP(2,1/(Denmark!$C201:$AZ201&lt;&gt;""),Denmark!$C$4:$AZ$4),"")&amp;" ","")&amp;IF(M200&gt;0,"Norway: "&amp;IFERROR(LOOKUP(2,1/(Norway!$C201:$AZ201&lt;&gt;""),Norway!$C$4:$AZ$4),"")&amp;" ","")&amp;IF(N200&gt;0,"Finland: "&amp;IFERROR(LOOKUP(2,1/(Finland!$C201:$AZ201&lt;&gt;""),Finland!$C$4:$AZ$4),"")&amp;" ","")&amp;IF(O200&gt;0,"Sweden: "&amp;IFERROR(LOOKUP(2,1/(Sweden!$C201:$AZ201&lt;&gt;""),Sweden!$C$4:$AZ$4),"")&amp;" ","")),"")</f>
        <v/>
      </c>
      <c r="AA200" s="32">
        <f t="shared" si="137"/>
        <v>14</v>
      </c>
      <c r="AC200" s="32"/>
      <c r="AD200" s="32"/>
      <c r="AE200" s="32"/>
      <c r="AF200" s="32"/>
      <c r="AG200" s="32"/>
      <c r="AH200" s="32"/>
      <c r="AI200" s="32" t="str">
        <f t="shared" si="138"/>
        <v>Sweden</v>
      </c>
      <c r="AJ200" s="32" t="str">
        <f t="shared" si="139"/>
        <v/>
      </c>
      <c r="AK200" s="32" t="str">
        <f t="shared" si="140"/>
        <v/>
      </c>
      <c r="AL200" s="32" t="str">
        <f t="shared" si="141"/>
        <v/>
      </c>
      <c r="AM200" s="32">
        <f t="shared" si="142"/>
        <v>-1</v>
      </c>
      <c r="AN200" s="32">
        <f t="shared" si="143"/>
        <v>-1</v>
      </c>
      <c r="AO200" s="32" t="str">
        <f t="shared" si="144"/>
        <v>Tree pipit</v>
      </c>
      <c r="AP200" s="32">
        <f t="shared" si="145"/>
        <v>14</v>
      </c>
      <c r="AQ200" s="32">
        <f t="shared" si="146"/>
        <v>2</v>
      </c>
      <c r="AR200" s="32" t="str">
        <f t="shared" si="147"/>
        <v>Finland Sweden</v>
      </c>
      <c r="AS200" s="32">
        <f t="shared" si="148"/>
        <v>14.001110000000001</v>
      </c>
      <c r="AT200" s="32"/>
      <c r="AU200" s="32" t="str">
        <f t="shared" si="149"/>
        <v>Tree pipit</v>
      </c>
      <c r="AV200" s="32" t="str">
        <f t="shared" si="150"/>
        <v/>
      </c>
      <c r="AW200" s="32" t="str">
        <f t="shared" si="151"/>
        <v/>
      </c>
      <c r="AX200" s="32">
        <f t="shared" si="152"/>
        <v>14</v>
      </c>
      <c r="AY200" s="32">
        <f t="shared" si="153"/>
        <v>-1</v>
      </c>
      <c r="AZ200" s="32"/>
      <c r="BA200" s="32" t="str">
        <f t="shared" si="154"/>
        <v>Tree pipit</v>
      </c>
      <c r="BB200" s="32">
        <f t="shared" si="155"/>
        <v>14</v>
      </c>
      <c r="BC200" s="32">
        <f t="shared" si="156"/>
        <v>2</v>
      </c>
      <c r="BD200" s="32" t="str">
        <f t="shared" si="157"/>
        <v>Finland Sweden</v>
      </c>
      <c r="BE200" s="32">
        <f t="shared" si="158"/>
        <v>-1</v>
      </c>
      <c r="BG200" s="32" t="str">
        <f t="shared" si="159"/>
        <v>Tree pipit</v>
      </c>
      <c r="BH200" s="32" t="str">
        <f t="shared" si="160"/>
        <v/>
      </c>
      <c r="BI200" s="32" t="str">
        <f>IF(Q200=1,TRIM(IF(L200&gt;0,"Denmark: "&amp;IFERROR(LOOKUP(2,1/(Denmark!$C201:$AZ201&lt;&gt;""),Denmark!$C$4:$AZ$4),"")&amp;" ","")&amp;IF(M200&gt;0,"Norway: "&amp;IFERROR(LOOKUP(2,1/(Norway!$C201:$AZ201&lt;&gt;""),Norway!$C$4:$AZ$4),"")&amp;" ","")&amp;IF(N200&gt;0,"Finland: "&amp;IFERROR(LOOKUP(2,1/(Finland!$C201:$AZ201&lt;&gt;""),Finland!$C$4:$AZ$4),"")&amp;" ","")&amp;IF(O200&gt;0,"Sweden: "&amp;IFERROR(LOOKUP(2,1/(Sweden!$C201:$AZ201&lt;&gt;""),Sweden!$C$4:$AZ$4),"")&amp;" ","")),"")</f>
        <v/>
      </c>
      <c r="BJ200" s="32">
        <f t="shared" si="161"/>
        <v>14</v>
      </c>
      <c r="BK200" s="32">
        <f t="shared" si="162"/>
        <v>-1</v>
      </c>
    </row>
    <row r="201" spans="6:63" ht="13.5" customHeight="1">
      <c r="F201" t="str">
        <f t="shared" si="128"/>
        <v>Sweden</v>
      </c>
      <c r="G201" t="str">
        <f>IF(Sweden!AX$4="","",Sweden!AX$4)</f>
        <v/>
      </c>
      <c r="H201" t="str">
        <f>IF(G201="","",COUNTIF(Sweden!AX$5:AX$311,"&lt;&gt;"))</f>
        <v/>
      </c>
      <c r="I201" t="str">
        <f>IF(G201="","",SUMPRODUCT(--(Sweden!AX$5:AX$311&lt;&gt;""),--($P$4:$P$310&gt;0),--($P$4:$P$310&lt;3)))</f>
        <v/>
      </c>
      <c r="K201" s="32" t="str">
        <f>Denmark!A202</f>
        <v>Meadow pipit</v>
      </c>
      <c r="L201" s="32">
        <f>Denmark!BA202</f>
        <v>0</v>
      </c>
      <c r="M201" s="32">
        <f>Norway!BA202</f>
        <v>3</v>
      </c>
      <c r="N201" s="32">
        <f>Finland!BA202</f>
        <v>17</v>
      </c>
      <c r="O201" s="32">
        <f>Sweden!BA202</f>
        <v>15</v>
      </c>
      <c r="P201" s="32">
        <f t="shared" si="129"/>
        <v>35</v>
      </c>
      <c r="Q201" s="32">
        <f t="shared" si="130"/>
        <v>3</v>
      </c>
      <c r="S201" s="32" t="str">
        <f t="shared" si="131"/>
        <v>Meadow pipit</v>
      </c>
      <c r="T201" s="32">
        <f t="shared" si="132"/>
        <v>35</v>
      </c>
      <c r="U201" s="32">
        <f t="shared" si="133"/>
        <v>3</v>
      </c>
      <c r="V201" s="32" t="str">
        <f t="shared" si="134"/>
        <v>Norway Finland Sweden</v>
      </c>
      <c r="X201" s="32" t="str">
        <f t="shared" si="135"/>
        <v>Meadow pipit</v>
      </c>
      <c r="Y201" s="32" t="str">
        <f t="shared" si="136"/>
        <v/>
      </c>
      <c r="Z201" s="32" t="str">
        <f>IF(AND(P201&gt;0,P201&lt;3),TRIM(IF(L201&gt;0,"Denmark: "&amp;IFERROR(LOOKUP(2,1/(Denmark!$C202:$AZ202&lt;&gt;""),Denmark!$C$4:$AZ$4),"")&amp;" ","")&amp;IF(M201&gt;0,"Norway: "&amp;IFERROR(LOOKUP(2,1/(Norway!$C202:$AZ202&lt;&gt;""),Norway!$C$4:$AZ$4),"")&amp;" ","")&amp;IF(N201&gt;0,"Finland: "&amp;IFERROR(LOOKUP(2,1/(Finland!$C202:$AZ202&lt;&gt;""),Finland!$C$4:$AZ$4),"")&amp;" ","")&amp;IF(O201&gt;0,"Sweden: "&amp;IFERROR(LOOKUP(2,1/(Sweden!$C202:$AZ202&lt;&gt;""),Sweden!$C$4:$AZ$4),"")&amp;" ","")),"")</f>
        <v/>
      </c>
      <c r="AA201" s="32">
        <f t="shared" si="137"/>
        <v>35</v>
      </c>
      <c r="AC201" s="32"/>
      <c r="AD201" s="32"/>
      <c r="AE201" s="32"/>
      <c r="AF201" s="32"/>
      <c r="AG201" s="32"/>
      <c r="AH201" s="32"/>
      <c r="AI201" s="32" t="str">
        <f t="shared" si="138"/>
        <v>Sweden</v>
      </c>
      <c r="AJ201" s="32" t="str">
        <f t="shared" si="139"/>
        <v/>
      </c>
      <c r="AK201" s="32" t="str">
        <f t="shared" si="140"/>
        <v/>
      </c>
      <c r="AL201" s="32" t="str">
        <f t="shared" si="141"/>
        <v/>
      </c>
      <c r="AM201" s="32">
        <f t="shared" si="142"/>
        <v>-1</v>
      </c>
      <c r="AN201" s="32">
        <f t="shared" si="143"/>
        <v>-1</v>
      </c>
      <c r="AO201" s="32" t="str">
        <f t="shared" si="144"/>
        <v>Meadow pipit</v>
      </c>
      <c r="AP201" s="32">
        <f t="shared" si="145"/>
        <v>35</v>
      </c>
      <c r="AQ201" s="32">
        <f t="shared" si="146"/>
        <v>3</v>
      </c>
      <c r="AR201" s="32" t="str">
        <f t="shared" si="147"/>
        <v>Norway Finland Sweden</v>
      </c>
      <c r="AS201" s="32">
        <f t="shared" si="148"/>
        <v>35.001100000000001</v>
      </c>
      <c r="AT201" s="32"/>
      <c r="AU201" s="32" t="str">
        <f t="shared" si="149"/>
        <v>Meadow pipit</v>
      </c>
      <c r="AV201" s="32" t="str">
        <f t="shared" si="150"/>
        <v/>
      </c>
      <c r="AW201" s="32" t="str">
        <f t="shared" si="151"/>
        <v/>
      </c>
      <c r="AX201" s="32">
        <f t="shared" si="152"/>
        <v>35</v>
      </c>
      <c r="AY201" s="32">
        <f t="shared" si="153"/>
        <v>-1</v>
      </c>
      <c r="AZ201" s="32"/>
      <c r="BA201" s="32" t="str">
        <f t="shared" si="154"/>
        <v>Meadow pipit</v>
      </c>
      <c r="BB201" s="32">
        <f t="shared" si="155"/>
        <v>35</v>
      </c>
      <c r="BC201" s="32">
        <f t="shared" si="156"/>
        <v>3</v>
      </c>
      <c r="BD201" s="32" t="str">
        <f t="shared" si="157"/>
        <v>Norway Finland Sweden</v>
      </c>
      <c r="BE201" s="32">
        <f t="shared" si="158"/>
        <v>-1</v>
      </c>
      <c r="BG201" s="32" t="str">
        <f t="shared" si="159"/>
        <v>Meadow pipit</v>
      </c>
      <c r="BH201" s="32" t="str">
        <f t="shared" si="160"/>
        <v/>
      </c>
      <c r="BI201" s="32" t="str">
        <f>IF(Q201=1,TRIM(IF(L201&gt;0,"Denmark: "&amp;IFERROR(LOOKUP(2,1/(Denmark!$C202:$AZ202&lt;&gt;""),Denmark!$C$4:$AZ$4),"")&amp;" ","")&amp;IF(M201&gt;0,"Norway: "&amp;IFERROR(LOOKUP(2,1/(Norway!$C202:$AZ202&lt;&gt;""),Norway!$C$4:$AZ$4),"")&amp;" ","")&amp;IF(N201&gt;0,"Finland: "&amp;IFERROR(LOOKUP(2,1/(Finland!$C202:$AZ202&lt;&gt;""),Finland!$C$4:$AZ$4),"")&amp;" ","")&amp;IF(O201&gt;0,"Sweden: "&amp;IFERROR(LOOKUP(2,1/(Sweden!$C202:$AZ202&lt;&gt;""),Sweden!$C$4:$AZ$4),"")&amp;" ","")),"")</f>
        <v/>
      </c>
      <c r="BJ201" s="32">
        <f t="shared" si="161"/>
        <v>35</v>
      </c>
      <c r="BK201" s="32">
        <f t="shared" si="162"/>
        <v>-1</v>
      </c>
    </row>
    <row r="202" spans="6:63" ht="13.5" customHeight="1">
      <c r="F202" t="str">
        <f t="shared" si="128"/>
        <v>Sweden</v>
      </c>
      <c r="G202" t="str">
        <f>IF(Sweden!AY$4="","",Sweden!AY$4)</f>
        <v/>
      </c>
      <c r="H202" t="str">
        <f>IF(G202="","",COUNTIF(Sweden!AY$5:AY$311,"&lt;&gt;"))</f>
        <v/>
      </c>
      <c r="I202" t="str">
        <f>IF(G202="","",SUMPRODUCT(--(Sweden!AY$5:AY$311&lt;&gt;""),--($P$4:$P$310&gt;0),--($P$4:$P$310&lt;3)))</f>
        <v/>
      </c>
      <c r="K202" s="32" t="str">
        <f>Denmark!A203</f>
        <v>Red-throated pipit</v>
      </c>
      <c r="L202" s="32">
        <f>Denmark!BA203</f>
        <v>0</v>
      </c>
      <c r="M202" s="32">
        <f>Norway!BA203</f>
        <v>0</v>
      </c>
      <c r="N202" s="32">
        <f>Finland!BA203</f>
        <v>5</v>
      </c>
      <c r="O202" s="32">
        <f>Sweden!BA203</f>
        <v>2</v>
      </c>
      <c r="P202" s="32">
        <f t="shared" si="129"/>
        <v>7</v>
      </c>
      <c r="Q202" s="32">
        <f t="shared" si="130"/>
        <v>2</v>
      </c>
      <c r="S202" s="32" t="str">
        <f t="shared" si="131"/>
        <v>Red-throated pipit</v>
      </c>
      <c r="T202" s="32">
        <f t="shared" si="132"/>
        <v>7</v>
      </c>
      <c r="U202" s="32">
        <f t="shared" si="133"/>
        <v>2</v>
      </c>
      <c r="V202" s="32" t="str">
        <f t="shared" si="134"/>
        <v>Finland Sweden</v>
      </c>
      <c r="X202" s="32" t="str">
        <f t="shared" si="135"/>
        <v>Red-throated pipit</v>
      </c>
      <c r="Y202" s="32" t="str">
        <f t="shared" si="136"/>
        <v/>
      </c>
      <c r="Z202" s="32" t="str">
        <f>IF(AND(P202&gt;0,P202&lt;3),TRIM(IF(L202&gt;0,"Denmark: "&amp;IFERROR(LOOKUP(2,1/(Denmark!$C203:$AZ203&lt;&gt;""),Denmark!$C$4:$AZ$4),"")&amp;" ","")&amp;IF(M202&gt;0,"Norway: "&amp;IFERROR(LOOKUP(2,1/(Norway!$C203:$AZ203&lt;&gt;""),Norway!$C$4:$AZ$4),"")&amp;" ","")&amp;IF(N202&gt;0,"Finland: "&amp;IFERROR(LOOKUP(2,1/(Finland!$C203:$AZ203&lt;&gt;""),Finland!$C$4:$AZ$4),"")&amp;" ","")&amp;IF(O202&gt;0,"Sweden: "&amp;IFERROR(LOOKUP(2,1/(Sweden!$C203:$AZ203&lt;&gt;""),Sweden!$C$4:$AZ$4),"")&amp;" ","")),"")</f>
        <v/>
      </c>
      <c r="AA202" s="32">
        <f t="shared" si="137"/>
        <v>7</v>
      </c>
      <c r="AC202" s="32"/>
      <c r="AD202" s="32"/>
      <c r="AE202" s="32"/>
      <c r="AF202" s="32"/>
      <c r="AG202" s="32"/>
      <c r="AH202" s="32"/>
      <c r="AI202" s="32" t="str">
        <f t="shared" si="138"/>
        <v>Sweden</v>
      </c>
      <c r="AJ202" s="32" t="str">
        <f t="shared" si="139"/>
        <v/>
      </c>
      <c r="AK202" s="32" t="str">
        <f t="shared" si="140"/>
        <v/>
      </c>
      <c r="AL202" s="32" t="str">
        <f t="shared" si="141"/>
        <v/>
      </c>
      <c r="AM202" s="32">
        <f t="shared" si="142"/>
        <v>-1</v>
      </c>
      <c r="AN202" s="32">
        <f t="shared" si="143"/>
        <v>-1</v>
      </c>
      <c r="AO202" s="32" t="str">
        <f t="shared" si="144"/>
        <v>Red-throated pipit</v>
      </c>
      <c r="AP202" s="32">
        <f t="shared" si="145"/>
        <v>7</v>
      </c>
      <c r="AQ202" s="32">
        <f t="shared" si="146"/>
        <v>2</v>
      </c>
      <c r="AR202" s="32" t="str">
        <f t="shared" si="147"/>
        <v>Finland Sweden</v>
      </c>
      <c r="AS202" s="32">
        <f t="shared" si="148"/>
        <v>7.0010899999999996</v>
      </c>
      <c r="AT202" s="32"/>
      <c r="AU202" s="32" t="str">
        <f t="shared" si="149"/>
        <v>Red-throated pipit</v>
      </c>
      <c r="AV202" s="32" t="str">
        <f t="shared" si="150"/>
        <v/>
      </c>
      <c r="AW202" s="32" t="str">
        <f t="shared" si="151"/>
        <v/>
      </c>
      <c r="AX202" s="32">
        <f t="shared" si="152"/>
        <v>7</v>
      </c>
      <c r="AY202" s="32">
        <f t="shared" si="153"/>
        <v>-1</v>
      </c>
      <c r="AZ202" s="32"/>
      <c r="BA202" s="32" t="str">
        <f t="shared" si="154"/>
        <v>Red-throated pipit</v>
      </c>
      <c r="BB202" s="32">
        <f t="shared" si="155"/>
        <v>7</v>
      </c>
      <c r="BC202" s="32">
        <f t="shared" si="156"/>
        <v>2</v>
      </c>
      <c r="BD202" s="32" t="str">
        <f t="shared" si="157"/>
        <v>Finland Sweden</v>
      </c>
      <c r="BE202" s="32">
        <f t="shared" si="158"/>
        <v>-1</v>
      </c>
      <c r="BG202" s="32" t="str">
        <f t="shared" si="159"/>
        <v>Red-throated pipit</v>
      </c>
      <c r="BH202" s="32" t="str">
        <f t="shared" si="160"/>
        <v/>
      </c>
      <c r="BI202" s="32" t="str">
        <f>IF(Q202=1,TRIM(IF(L202&gt;0,"Denmark: "&amp;IFERROR(LOOKUP(2,1/(Denmark!$C203:$AZ203&lt;&gt;""),Denmark!$C$4:$AZ$4),"")&amp;" ","")&amp;IF(M202&gt;0,"Norway: "&amp;IFERROR(LOOKUP(2,1/(Norway!$C203:$AZ203&lt;&gt;""),Norway!$C$4:$AZ$4),"")&amp;" ","")&amp;IF(N202&gt;0,"Finland: "&amp;IFERROR(LOOKUP(2,1/(Finland!$C203:$AZ203&lt;&gt;""),Finland!$C$4:$AZ$4),"")&amp;" ","")&amp;IF(O202&gt;0,"Sweden: "&amp;IFERROR(LOOKUP(2,1/(Sweden!$C203:$AZ203&lt;&gt;""),Sweden!$C$4:$AZ$4),"")&amp;" ","")),"")</f>
        <v/>
      </c>
      <c r="BJ202" s="32">
        <f t="shared" si="161"/>
        <v>7</v>
      </c>
      <c r="BK202" s="32">
        <f t="shared" si="162"/>
        <v>-1</v>
      </c>
    </row>
    <row r="203" spans="6:63" ht="13.5" customHeight="1">
      <c r="F203" t="str">
        <f t="shared" si="128"/>
        <v>Sweden</v>
      </c>
      <c r="G203" t="str">
        <f>IF(Sweden!AZ$4="","",Sweden!AZ$4)</f>
        <v/>
      </c>
      <c r="H203" t="str">
        <f>IF(G203="","",COUNTIF(Sweden!AZ$5:AZ$311,"&lt;&gt;"))</f>
        <v/>
      </c>
      <c r="I203" t="str">
        <f>IF(G203="","",SUMPRODUCT(--(Sweden!AZ$5:AZ$311&lt;&gt;""),--($P$4:$P$310&gt;0),--($P$4:$P$310&lt;3)))</f>
        <v/>
      </c>
      <c r="K203" s="32" t="str">
        <f>Denmark!A204</f>
        <v>European rock pipit</v>
      </c>
      <c r="L203" s="32">
        <f>Denmark!BA204</f>
        <v>0</v>
      </c>
      <c r="M203" s="32">
        <f>Norway!BA204</f>
        <v>2</v>
      </c>
      <c r="N203" s="32">
        <f>Finland!BA204</f>
        <v>0</v>
      </c>
      <c r="O203" s="32">
        <f>Sweden!BA204</f>
        <v>6</v>
      </c>
      <c r="P203" s="32">
        <f t="shared" si="129"/>
        <v>8</v>
      </c>
      <c r="Q203" s="32">
        <f t="shared" si="130"/>
        <v>2</v>
      </c>
      <c r="S203" s="32" t="str">
        <f t="shared" si="131"/>
        <v>European rock pipit</v>
      </c>
      <c r="T203" s="32">
        <f t="shared" si="132"/>
        <v>8</v>
      </c>
      <c r="U203" s="32">
        <f t="shared" si="133"/>
        <v>2</v>
      </c>
      <c r="V203" s="32" t="str">
        <f t="shared" si="134"/>
        <v>Norway Sweden</v>
      </c>
      <c r="X203" s="32" t="str">
        <f t="shared" si="135"/>
        <v>European rock pipit</v>
      </c>
      <c r="Y203" s="32" t="str">
        <f t="shared" si="136"/>
        <v/>
      </c>
      <c r="Z203" s="32" t="str">
        <f>IF(AND(P203&gt;0,P203&lt;3),TRIM(IF(L203&gt;0,"Denmark: "&amp;IFERROR(LOOKUP(2,1/(Denmark!$C204:$AZ204&lt;&gt;""),Denmark!$C$4:$AZ$4),"")&amp;" ","")&amp;IF(M203&gt;0,"Norway: "&amp;IFERROR(LOOKUP(2,1/(Norway!$C204:$AZ204&lt;&gt;""),Norway!$C$4:$AZ$4),"")&amp;" ","")&amp;IF(N203&gt;0,"Finland: "&amp;IFERROR(LOOKUP(2,1/(Finland!$C204:$AZ204&lt;&gt;""),Finland!$C$4:$AZ$4),"")&amp;" ","")&amp;IF(O203&gt;0,"Sweden: "&amp;IFERROR(LOOKUP(2,1/(Sweden!$C204:$AZ204&lt;&gt;""),Sweden!$C$4:$AZ$4),"")&amp;" ","")),"")</f>
        <v/>
      </c>
      <c r="AA203" s="32">
        <f t="shared" si="137"/>
        <v>8</v>
      </c>
      <c r="AC203" s="32"/>
      <c r="AD203" s="32"/>
      <c r="AE203" s="32"/>
      <c r="AF203" s="32"/>
      <c r="AG203" s="32"/>
      <c r="AH203" s="32"/>
      <c r="AI203" s="32" t="str">
        <f t="shared" si="138"/>
        <v>Sweden</v>
      </c>
      <c r="AJ203" s="32" t="str">
        <f t="shared" si="139"/>
        <v/>
      </c>
      <c r="AK203" s="32" t="str">
        <f t="shared" si="140"/>
        <v/>
      </c>
      <c r="AL203" s="32" t="str">
        <f t="shared" si="141"/>
        <v/>
      </c>
      <c r="AM203" s="32">
        <f t="shared" si="142"/>
        <v>-1</v>
      </c>
      <c r="AN203" s="32">
        <f t="shared" si="143"/>
        <v>-1</v>
      </c>
      <c r="AO203" s="32" t="str">
        <f t="shared" si="144"/>
        <v>European rock pipit</v>
      </c>
      <c r="AP203" s="32">
        <f t="shared" si="145"/>
        <v>8</v>
      </c>
      <c r="AQ203" s="32">
        <f t="shared" si="146"/>
        <v>2</v>
      </c>
      <c r="AR203" s="32" t="str">
        <f t="shared" si="147"/>
        <v>Norway Sweden</v>
      </c>
      <c r="AS203" s="32">
        <f t="shared" si="148"/>
        <v>8.00108</v>
      </c>
      <c r="AT203" s="32"/>
      <c r="AU203" s="32" t="str">
        <f t="shared" si="149"/>
        <v>European rock pipit</v>
      </c>
      <c r="AV203" s="32" t="str">
        <f t="shared" si="150"/>
        <v/>
      </c>
      <c r="AW203" s="32" t="str">
        <f t="shared" si="151"/>
        <v/>
      </c>
      <c r="AX203" s="32">
        <f t="shared" si="152"/>
        <v>8</v>
      </c>
      <c r="AY203" s="32">
        <f t="shared" si="153"/>
        <v>-1</v>
      </c>
      <c r="AZ203" s="32"/>
      <c r="BA203" s="32" t="str">
        <f t="shared" si="154"/>
        <v>European rock pipit</v>
      </c>
      <c r="BB203" s="32">
        <f t="shared" si="155"/>
        <v>8</v>
      </c>
      <c r="BC203" s="32">
        <f t="shared" si="156"/>
        <v>2</v>
      </c>
      <c r="BD203" s="32" t="str">
        <f t="shared" si="157"/>
        <v>Norway Sweden</v>
      </c>
      <c r="BE203" s="32">
        <f t="shared" si="158"/>
        <v>-1</v>
      </c>
      <c r="BG203" s="32" t="str">
        <f t="shared" si="159"/>
        <v>European rock pipit</v>
      </c>
      <c r="BH203" s="32" t="str">
        <f t="shared" si="160"/>
        <v/>
      </c>
      <c r="BI203" s="32" t="str">
        <f>IF(Q203=1,TRIM(IF(L203&gt;0,"Denmark: "&amp;IFERROR(LOOKUP(2,1/(Denmark!$C204:$AZ204&lt;&gt;""),Denmark!$C$4:$AZ$4),"")&amp;" ","")&amp;IF(M203&gt;0,"Norway: "&amp;IFERROR(LOOKUP(2,1/(Norway!$C204:$AZ204&lt;&gt;""),Norway!$C$4:$AZ$4),"")&amp;" ","")&amp;IF(N203&gt;0,"Finland: "&amp;IFERROR(LOOKUP(2,1/(Finland!$C204:$AZ204&lt;&gt;""),Finland!$C$4:$AZ$4),"")&amp;" ","")&amp;IF(O203&gt;0,"Sweden: "&amp;IFERROR(LOOKUP(2,1/(Sweden!$C204:$AZ204&lt;&gt;""),Sweden!$C$4:$AZ$4),"")&amp;" ","")),"")</f>
        <v/>
      </c>
      <c r="BJ203" s="32">
        <f t="shared" si="161"/>
        <v>8</v>
      </c>
      <c r="BK203" s="32">
        <f t="shared" si="162"/>
        <v>-1</v>
      </c>
    </row>
    <row r="204" spans="6:63" ht="13.5" customHeight="1">
      <c r="K204" s="32" t="str">
        <f>Denmark!A205</f>
        <v>Water pipit</v>
      </c>
      <c r="L204" s="32">
        <f>Denmark!BA205</f>
        <v>0</v>
      </c>
      <c r="M204" s="32">
        <f>Norway!BA205</f>
        <v>0</v>
      </c>
      <c r="N204" s="32">
        <f>Finland!BA205</f>
        <v>0</v>
      </c>
      <c r="O204" s="32">
        <f>Sweden!BA205</f>
        <v>0</v>
      </c>
      <c r="P204" s="32">
        <f t="shared" si="129"/>
        <v>0</v>
      </c>
      <c r="Q204" s="32">
        <f t="shared" si="130"/>
        <v>0</v>
      </c>
      <c r="S204" s="32" t="str">
        <f t="shared" si="131"/>
        <v>Water pipit</v>
      </c>
      <c r="T204" s="32">
        <f t="shared" si="132"/>
        <v>0</v>
      </c>
      <c r="U204" s="32">
        <f t="shared" si="133"/>
        <v>0</v>
      </c>
      <c r="V204" s="32" t="str">
        <f t="shared" si="134"/>
        <v/>
      </c>
      <c r="X204" s="32" t="str">
        <f t="shared" si="135"/>
        <v>Water pipit</v>
      </c>
      <c r="Y204" s="32" t="str">
        <f t="shared" si="136"/>
        <v/>
      </c>
      <c r="Z204" s="32" t="str">
        <f>IF(AND(P204&gt;0,P204&lt;3),TRIM(IF(L204&gt;0,"Denmark: "&amp;IFERROR(LOOKUP(2,1/(Denmark!$C205:$AZ205&lt;&gt;""),Denmark!$C$4:$AZ$4),"")&amp;" ","")&amp;IF(M204&gt;0,"Norway: "&amp;IFERROR(LOOKUP(2,1/(Norway!$C205:$AZ205&lt;&gt;""),Norway!$C$4:$AZ$4),"")&amp;" ","")&amp;IF(N204&gt;0,"Finland: "&amp;IFERROR(LOOKUP(2,1/(Finland!$C205:$AZ205&lt;&gt;""),Finland!$C$4:$AZ$4),"")&amp;" ","")&amp;IF(O204&gt;0,"Sweden: "&amp;IFERROR(LOOKUP(2,1/(Sweden!$C205:$AZ205&lt;&gt;""),Sweden!$C$4:$AZ$4),"")&amp;" ","")),"")</f>
        <v/>
      </c>
      <c r="AA204" s="32">
        <f t="shared" si="137"/>
        <v>0</v>
      </c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 t="str">
        <f t="shared" si="144"/>
        <v>Water pipit</v>
      </c>
      <c r="AP204" s="32">
        <f t="shared" si="145"/>
        <v>0</v>
      </c>
      <c r="AQ204" s="32">
        <f t="shared" si="146"/>
        <v>0</v>
      </c>
      <c r="AR204" s="32" t="str">
        <f t="shared" si="147"/>
        <v/>
      </c>
      <c r="AS204" s="32">
        <f t="shared" si="148"/>
        <v>1.07E-3</v>
      </c>
      <c r="AT204" s="32"/>
      <c r="AU204" s="32" t="str">
        <f t="shared" si="149"/>
        <v>Water pipit</v>
      </c>
      <c r="AV204" s="32" t="str">
        <f t="shared" si="150"/>
        <v/>
      </c>
      <c r="AW204" s="32" t="str">
        <f t="shared" si="151"/>
        <v/>
      </c>
      <c r="AX204" s="32">
        <f t="shared" si="152"/>
        <v>0</v>
      </c>
      <c r="AY204" s="32">
        <f t="shared" si="153"/>
        <v>-1</v>
      </c>
      <c r="AZ204" s="32"/>
      <c r="BA204" s="32" t="str">
        <f t="shared" si="154"/>
        <v>Water pipit</v>
      </c>
      <c r="BB204" s="32">
        <f t="shared" si="155"/>
        <v>0</v>
      </c>
      <c r="BC204" s="32">
        <f t="shared" si="156"/>
        <v>0</v>
      </c>
      <c r="BD204" s="32" t="str">
        <f t="shared" si="157"/>
        <v/>
      </c>
      <c r="BE204" s="32">
        <f t="shared" si="158"/>
        <v>-1</v>
      </c>
      <c r="BG204" s="32" t="str">
        <f t="shared" si="159"/>
        <v>Water pipit</v>
      </c>
      <c r="BH204" s="32" t="str">
        <f t="shared" si="160"/>
        <v/>
      </c>
      <c r="BI204" s="32" t="str">
        <f>IF(Q204=1,TRIM(IF(L204&gt;0,"Denmark: "&amp;IFERROR(LOOKUP(2,1/(Denmark!$C205:$AZ205&lt;&gt;""),Denmark!$C$4:$AZ$4),"")&amp;" ","")&amp;IF(M204&gt;0,"Norway: "&amp;IFERROR(LOOKUP(2,1/(Norway!$C205:$AZ205&lt;&gt;""),Norway!$C$4:$AZ$4),"")&amp;" ","")&amp;IF(N204&gt;0,"Finland: "&amp;IFERROR(LOOKUP(2,1/(Finland!$C205:$AZ205&lt;&gt;""),Finland!$C$4:$AZ$4),"")&amp;" ","")&amp;IF(O204&gt;0,"Sweden: "&amp;IFERROR(LOOKUP(2,1/(Sweden!$C205:$AZ205&lt;&gt;""),Sweden!$C$4:$AZ$4),"")&amp;" ","")),"")</f>
        <v/>
      </c>
      <c r="BJ204" s="32">
        <f t="shared" si="161"/>
        <v>0</v>
      </c>
      <c r="BK204" s="32">
        <f t="shared" si="162"/>
        <v>-1</v>
      </c>
    </row>
    <row r="205" spans="6:63" ht="13.5" customHeight="1">
      <c r="K205" s="32" t="str">
        <f>Denmark!A206</f>
        <v>Western yellow wagtail</v>
      </c>
      <c r="L205" s="32">
        <f>Denmark!BA206</f>
        <v>0</v>
      </c>
      <c r="M205" s="32">
        <f>Norway!BA206</f>
        <v>0</v>
      </c>
      <c r="N205" s="32">
        <f>Finland!BA206</f>
        <v>6</v>
      </c>
      <c r="O205" s="32">
        <f>Sweden!BA206</f>
        <v>6</v>
      </c>
      <c r="P205" s="32">
        <f t="shared" si="129"/>
        <v>12</v>
      </c>
      <c r="Q205" s="32">
        <f t="shared" si="130"/>
        <v>2</v>
      </c>
      <c r="S205" s="32" t="str">
        <f t="shared" si="131"/>
        <v>Western yellow wagtail</v>
      </c>
      <c r="T205" s="32">
        <f t="shared" si="132"/>
        <v>12</v>
      </c>
      <c r="U205" s="32">
        <f t="shared" si="133"/>
        <v>2</v>
      </c>
      <c r="V205" s="32" t="str">
        <f t="shared" si="134"/>
        <v>Finland Sweden</v>
      </c>
      <c r="X205" s="32" t="str">
        <f t="shared" si="135"/>
        <v>Western yellow wagtail</v>
      </c>
      <c r="Y205" s="32" t="str">
        <f t="shared" si="136"/>
        <v/>
      </c>
      <c r="Z205" s="32" t="str">
        <f>IF(AND(P205&gt;0,P205&lt;3),TRIM(IF(L205&gt;0,"Denmark: "&amp;IFERROR(LOOKUP(2,1/(Denmark!$C206:$AZ206&lt;&gt;""),Denmark!$C$4:$AZ$4),"")&amp;" ","")&amp;IF(M205&gt;0,"Norway: "&amp;IFERROR(LOOKUP(2,1/(Norway!$C206:$AZ206&lt;&gt;""),Norway!$C$4:$AZ$4),"")&amp;" ","")&amp;IF(N205&gt;0,"Finland: "&amp;IFERROR(LOOKUP(2,1/(Finland!$C206:$AZ206&lt;&gt;""),Finland!$C$4:$AZ$4),"")&amp;" ","")&amp;IF(O205&gt;0,"Sweden: "&amp;IFERROR(LOOKUP(2,1/(Sweden!$C206:$AZ206&lt;&gt;""),Sweden!$C$4:$AZ$4),"")&amp;" ","")),"")</f>
        <v/>
      </c>
      <c r="AA205" s="32">
        <f t="shared" si="137"/>
        <v>12</v>
      </c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 t="str">
        <f t="shared" si="144"/>
        <v>Western yellow wagtail</v>
      </c>
      <c r="AP205" s="32">
        <f t="shared" si="145"/>
        <v>12</v>
      </c>
      <c r="AQ205" s="32">
        <f t="shared" si="146"/>
        <v>2</v>
      </c>
      <c r="AR205" s="32" t="str">
        <f t="shared" si="147"/>
        <v>Finland Sweden</v>
      </c>
      <c r="AS205" s="32">
        <f t="shared" si="148"/>
        <v>12.001060000000001</v>
      </c>
      <c r="AT205" s="32"/>
      <c r="AU205" s="32" t="str">
        <f t="shared" si="149"/>
        <v>Western yellow wagtail</v>
      </c>
      <c r="AV205" s="32" t="str">
        <f t="shared" si="150"/>
        <v/>
      </c>
      <c r="AW205" s="32" t="str">
        <f t="shared" si="151"/>
        <v/>
      </c>
      <c r="AX205" s="32">
        <f t="shared" si="152"/>
        <v>12</v>
      </c>
      <c r="AY205" s="32">
        <f t="shared" si="153"/>
        <v>-1</v>
      </c>
      <c r="AZ205" s="32"/>
      <c r="BA205" s="32" t="str">
        <f t="shared" si="154"/>
        <v>Western yellow wagtail</v>
      </c>
      <c r="BB205" s="32">
        <f t="shared" si="155"/>
        <v>12</v>
      </c>
      <c r="BC205" s="32">
        <f t="shared" si="156"/>
        <v>2</v>
      </c>
      <c r="BD205" s="32" t="str">
        <f t="shared" si="157"/>
        <v>Finland Sweden</v>
      </c>
      <c r="BE205" s="32">
        <f t="shared" si="158"/>
        <v>-1</v>
      </c>
      <c r="BG205" s="32" t="str">
        <f t="shared" si="159"/>
        <v>Western yellow wagtail</v>
      </c>
      <c r="BH205" s="32" t="str">
        <f t="shared" si="160"/>
        <v/>
      </c>
      <c r="BI205" s="32" t="str">
        <f>IF(Q205=1,TRIM(IF(L205&gt;0,"Denmark: "&amp;IFERROR(LOOKUP(2,1/(Denmark!$C206:$AZ206&lt;&gt;""),Denmark!$C$4:$AZ$4),"")&amp;" ","")&amp;IF(M205&gt;0,"Norway: "&amp;IFERROR(LOOKUP(2,1/(Norway!$C206:$AZ206&lt;&gt;""),Norway!$C$4:$AZ$4),"")&amp;" ","")&amp;IF(N205&gt;0,"Finland: "&amp;IFERROR(LOOKUP(2,1/(Finland!$C206:$AZ206&lt;&gt;""),Finland!$C$4:$AZ$4),"")&amp;" ","")&amp;IF(O205&gt;0,"Sweden: "&amp;IFERROR(LOOKUP(2,1/(Sweden!$C206:$AZ206&lt;&gt;""),Sweden!$C$4:$AZ$4),"")&amp;" ","")),"")</f>
        <v/>
      </c>
      <c r="BJ205" s="32">
        <f t="shared" si="161"/>
        <v>12</v>
      </c>
      <c r="BK205" s="32">
        <f t="shared" si="162"/>
        <v>-1</v>
      </c>
    </row>
    <row r="206" spans="6:63" ht="13.5" customHeight="1">
      <c r="K206" s="32" t="str">
        <f>Denmark!A207</f>
        <v>Citrine wagtail</v>
      </c>
      <c r="L206" s="32">
        <f>Denmark!BA207</f>
        <v>0</v>
      </c>
      <c r="M206" s="32">
        <f>Norway!BA207</f>
        <v>0</v>
      </c>
      <c r="N206" s="32">
        <f>Finland!BA207</f>
        <v>0</v>
      </c>
      <c r="O206" s="32">
        <f>Sweden!BA207</f>
        <v>0</v>
      </c>
      <c r="P206" s="32">
        <f t="shared" si="129"/>
        <v>0</v>
      </c>
      <c r="Q206" s="32">
        <f t="shared" si="130"/>
        <v>0</v>
      </c>
      <c r="S206" s="32" t="str">
        <f t="shared" si="131"/>
        <v>Citrine wagtail</v>
      </c>
      <c r="T206" s="32">
        <f t="shared" si="132"/>
        <v>0</v>
      </c>
      <c r="U206" s="32">
        <f t="shared" si="133"/>
        <v>0</v>
      </c>
      <c r="V206" s="32" t="str">
        <f t="shared" si="134"/>
        <v/>
      </c>
      <c r="X206" s="32" t="str">
        <f t="shared" si="135"/>
        <v>Citrine wagtail</v>
      </c>
      <c r="Y206" s="32" t="str">
        <f t="shared" si="136"/>
        <v/>
      </c>
      <c r="Z206" s="32" t="str">
        <f>IF(AND(P206&gt;0,P206&lt;3),TRIM(IF(L206&gt;0,"Denmark: "&amp;IFERROR(LOOKUP(2,1/(Denmark!$C207:$AZ207&lt;&gt;""),Denmark!$C$4:$AZ$4),"")&amp;" ","")&amp;IF(M206&gt;0,"Norway: "&amp;IFERROR(LOOKUP(2,1/(Norway!$C207:$AZ207&lt;&gt;""),Norway!$C$4:$AZ$4),"")&amp;" ","")&amp;IF(N206&gt;0,"Finland: "&amp;IFERROR(LOOKUP(2,1/(Finland!$C207:$AZ207&lt;&gt;""),Finland!$C$4:$AZ$4),"")&amp;" ","")&amp;IF(O206&gt;0,"Sweden: "&amp;IFERROR(LOOKUP(2,1/(Sweden!$C207:$AZ207&lt;&gt;""),Sweden!$C$4:$AZ$4),"")&amp;" ","")),"")</f>
        <v/>
      </c>
      <c r="AA206" s="32">
        <f t="shared" si="137"/>
        <v>0</v>
      </c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 t="str">
        <f t="shared" si="144"/>
        <v>Citrine wagtail</v>
      </c>
      <c r="AP206" s="32">
        <f t="shared" si="145"/>
        <v>0</v>
      </c>
      <c r="AQ206" s="32">
        <f t="shared" si="146"/>
        <v>0</v>
      </c>
      <c r="AR206" s="32" t="str">
        <f t="shared" si="147"/>
        <v/>
      </c>
      <c r="AS206" s="32">
        <f t="shared" si="148"/>
        <v>1.0499999999999999E-3</v>
      </c>
      <c r="AT206" s="32"/>
      <c r="AU206" s="32" t="str">
        <f t="shared" si="149"/>
        <v>Citrine wagtail</v>
      </c>
      <c r="AV206" s="32" t="str">
        <f t="shared" si="150"/>
        <v/>
      </c>
      <c r="AW206" s="32" t="str">
        <f t="shared" si="151"/>
        <v/>
      </c>
      <c r="AX206" s="32">
        <f t="shared" si="152"/>
        <v>0</v>
      </c>
      <c r="AY206" s="32">
        <f t="shared" si="153"/>
        <v>-1</v>
      </c>
      <c r="AZ206" s="32"/>
      <c r="BA206" s="32" t="str">
        <f t="shared" si="154"/>
        <v>Citrine wagtail</v>
      </c>
      <c r="BB206" s="32">
        <f t="shared" si="155"/>
        <v>0</v>
      </c>
      <c r="BC206" s="32">
        <f t="shared" si="156"/>
        <v>0</v>
      </c>
      <c r="BD206" s="32" t="str">
        <f t="shared" si="157"/>
        <v/>
      </c>
      <c r="BE206" s="32">
        <f t="shared" si="158"/>
        <v>-1</v>
      </c>
      <c r="BG206" s="32" t="str">
        <f t="shared" si="159"/>
        <v>Citrine wagtail</v>
      </c>
      <c r="BH206" s="32" t="str">
        <f t="shared" si="160"/>
        <v/>
      </c>
      <c r="BI206" s="32" t="str">
        <f>IF(Q206=1,TRIM(IF(L206&gt;0,"Denmark: "&amp;IFERROR(LOOKUP(2,1/(Denmark!$C207:$AZ207&lt;&gt;""),Denmark!$C$4:$AZ$4),"")&amp;" ","")&amp;IF(M206&gt;0,"Norway: "&amp;IFERROR(LOOKUP(2,1/(Norway!$C207:$AZ207&lt;&gt;""),Norway!$C$4:$AZ$4),"")&amp;" ","")&amp;IF(N206&gt;0,"Finland: "&amp;IFERROR(LOOKUP(2,1/(Finland!$C207:$AZ207&lt;&gt;""),Finland!$C$4:$AZ$4),"")&amp;" ","")&amp;IF(O206&gt;0,"Sweden: "&amp;IFERROR(LOOKUP(2,1/(Sweden!$C207:$AZ207&lt;&gt;""),Sweden!$C$4:$AZ$4),"")&amp;" ","")),"")</f>
        <v/>
      </c>
      <c r="BJ206" s="32">
        <f t="shared" si="161"/>
        <v>0</v>
      </c>
      <c r="BK206" s="32">
        <f t="shared" si="162"/>
        <v>-1</v>
      </c>
    </row>
    <row r="207" spans="6:63" ht="13.5" customHeight="1">
      <c r="K207" s="32" t="str">
        <f>Denmark!A208</f>
        <v>Grey wagtail</v>
      </c>
      <c r="L207" s="32">
        <f>Denmark!BA208</f>
        <v>0</v>
      </c>
      <c r="M207" s="32">
        <f>Norway!BA208</f>
        <v>0</v>
      </c>
      <c r="N207" s="32">
        <f>Finland!BA208</f>
        <v>3</v>
      </c>
      <c r="O207" s="32">
        <f>Sweden!BA208</f>
        <v>6</v>
      </c>
      <c r="P207" s="32">
        <f t="shared" si="129"/>
        <v>9</v>
      </c>
      <c r="Q207" s="32">
        <f t="shared" si="130"/>
        <v>2</v>
      </c>
      <c r="S207" s="32" t="str">
        <f t="shared" si="131"/>
        <v>Grey wagtail</v>
      </c>
      <c r="T207" s="32">
        <f t="shared" si="132"/>
        <v>9</v>
      </c>
      <c r="U207" s="32">
        <f t="shared" si="133"/>
        <v>2</v>
      </c>
      <c r="V207" s="32" t="str">
        <f t="shared" si="134"/>
        <v>Finland Sweden</v>
      </c>
      <c r="X207" s="32" t="str">
        <f t="shared" si="135"/>
        <v>Grey wagtail</v>
      </c>
      <c r="Y207" s="32" t="str">
        <f t="shared" si="136"/>
        <v/>
      </c>
      <c r="Z207" s="32" t="str">
        <f>IF(AND(P207&gt;0,P207&lt;3),TRIM(IF(L207&gt;0,"Denmark: "&amp;IFERROR(LOOKUP(2,1/(Denmark!$C208:$AZ208&lt;&gt;""),Denmark!$C$4:$AZ$4),"")&amp;" ","")&amp;IF(M207&gt;0,"Norway: "&amp;IFERROR(LOOKUP(2,1/(Norway!$C208:$AZ208&lt;&gt;""),Norway!$C$4:$AZ$4),"")&amp;" ","")&amp;IF(N207&gt;0,"Finland: "&amp;IFERROR(LOOKUP(2,1/(Finland!$C208:$AZ208&lt;&gt;""),Finland!$C$4:$AZ$4),"")&amp;" ","")&amp;IF(O207&gt;0,"Sweden: "&amp;IFERROR(LOOKUP(2,1/(Sweden!$C208:$AZ208&lt;&gt;""),Sweden!$C$4:$AZ$4),"")&amp;" ","")),"")</f>
        <v/>
      </c>
      <c r="AA207" s="32">
        <f t="shared" si="137"/>
        <v>9</v>
      </c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 t="str">
        <f t="shared" si="144"/>
        <v>Grey wagtail</v>
      </c>
      <c r="AP207" s="32">
        <f t="shared" si="145"/>
        <v>9</v>
      </c>
      <c r="AQ207" s="32">
        <f t="shared" si="146"/>
        <v>2</v>
      </c>
      <c r="AR207" s="32" t="str">
        <f t="shared" si="147"/>
        <v>Finland Sweden</v>
      </c>
      <c r="AS207" s="32">
        <f t="shared" si="148"/>
        <v>9.0010399999999997</v>
      </c>
      <c r="AT207" s="32"/>
      <c r="AU207" s="32" t="str">
        <f t="shared" si="149"/>
        <v>Grey wagtail</v>
      </c>
      <c r="AV207" s="32" t="str">
        <f t="shared" si="150"/>
        <v/>
      </c>
      <c r="AW207" s="32" t="str">
        <f t="shared" si="151"/>
        <v/>
      </c>
      <c r="AX207" s="32">
        <f t="shared" si="152"/>
        <v>9</v>
      </c>
      <c r="AY207" s="32">
        <f t="shared" si="153"/>
        <v>-1</v>
      </c>
      <c r="AZ207" s="32"/>
      <c r="BA207" s="32" t="str">
        <f t="shared" si="154"/>
        <v>Grey wagtail</v>
      </c>
      <c r="BB207" s="32">
        <f t="shared" si="155"/>
        <v>9</v>
      </c>
      <c r="BC207" s="32">
        <f t="shared" si="156"/>
        <v>2</v>
      </c>
      <c r="BD207" s="32" t="str">
        <f t="shared" si="157"/>
        <v>Finland Sweden</v>
      </c>
      <c r="BE207" s="32">
        <f t="shared" si="158"/>
        <v>-1</v>
      </c>
      <c r="BG207" s="32" t="str">
        <f t="shared" si="159"/>
        <v>Grey wagtail</v>
      </c>
      <c r="BH207" s="32" t="str">
        <f t="shared" si="160"/>
        <v/>
      </c>
      <c r="BI207" s="32" t="str">
        <f>IF(Q207=1,TRIM(IF(L207&gt;0,"Denmark: "&amp;IFERROR(LOOKUP(2,1/(Denmark!$C208:$AZ208&lt;&gt;""),Denmark!$C$4:$AZ$4),"")&amp;" ","")&amp;IF(M207&gt;0,"Norway: "&amp;IFERROR(LOOKUP(2,1/(Norway!$C208:$AZ208&lt;&gt;""),Norway!$C$4:$AZ$4),"")&amp;" ","")&amp;IF(N207&gt;0,"Finland: "&amp;IFERROR(LOOKUP(2,1/(Finland!$C208:$AZ208&lt;&gt;""),Finland!$C$4:$AZ$4),"")&amp;" ","")&amp;IF(O207&gt;0,"Sweden: "&amp;IFERROR(LOOKUP(2,1/(Sweden!$C208:$AZ208&lt;&gt;""),Sweden!$C$4:$AZ$4),"")&amp;" ","")),"")</f>
        <v/>
      </c>
      <c r="BJ207" s="32">
        <f t="shared" si="161"/>
        <v>9</v>
      </c>
      <c r="BK207" s="32">
        <f t="shared" si="162"/>
        <v>-1</v>
      </c>
    </row>
    <row r="208" spans="6:63" ht="13.5" customHeight="1">
      <c r="K208" s="32" t="str">
        <f>Denmark!A209</f>
        <v>White wagtail</v>
      </c>
      <c r="L208" s="32">
        <f>Denmark!BA209</f>
        <v>0</v>
      </c>
      <c r="M208" s="32">
        <f>Norway!BA209</f>
        <v>4</v>
      </c>
      <c r="N208" s="32">
        <f>Finland!BA209</f>
        <v>26</v>
      </c>
      <c r="O208" s="32">
        <f>Sweden!BA209</f>
        <v>20</v>
      </c>
      <c r="P208" s="32">
        <f t="shared" si="129"/>
        <v>50</v>
      </c>
      <c r="Q208" s="32">
        <f t="shared" si="130"/>
        <v>3</v>
      </c>
      <c r="S208" s="32" t="str">
        <f t="shared" si="131"/>
        <v>White wagtail</v>
      </c>
      <c r="T208" s="32">
        <f t="shared" si="132"/>
        <v>50</v>
      </c>
      <c r="U208" s="32">
        <f t="shared" si="133"/>
        <v>3</v>
      </c>
      <c r="V208" s="32" t="str">
        <f t="shared" si="134"/>
        <v>Norway Finland Sweden</v>
      </c>
      <c r="X208" s="32" t="str">
        <f t="shared" si="135"/>
        <v>White wagtail</v>
      </c>
      <c r="Y208" s="32" t="str">
        <f t="shared" si="136"/>
        <v/>
      </c>
      <c r="Z208" s="32" t="str">
        <f>IF(AND(P208&gt;0,P208&lt;3),TRIM(IF(L208&gt;0,"Denmark: "&amp;IFERROR(LOOKUP(2,1/(Denmark!$C209:$AZ209&lt;&gt;""),Denmark!$C$4:$AZ$4),"")&amp;" ","")&amp;IF(M208&gt;0,"Norway: "&amp;IFERROR(LOOKUP(2,1/(Norway!$C209:$AZ209&lt;&gt;""),Norway!$C$4:$AZ$4),"")&amp;" ","")&amp;IF(N208&gt;0,"Finland: "&amp;IFERROR(LOOKUP(2,1/(Finland!$C209:$AZ209&lt;&gt;""),Finland!$C$4:$AZ$4),"")&amp;" ","")&amp;IF(O208&gt;0,"Sweden: "&amp;IFERROR(LOOKUP(2,1/(Sweden!$C209:$AZ209&lt;&gt;""),Sweden!$C$4:$AZ$4),"")&amp;" ","")),"")</f>
        <v/>
      </c>
      <c r="AA208" s="32">
        <f t="shared" si="137"/>
        <v>50</v>
      </c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 t="str">
        <f t="shared" si="144"/>
        <v>White wagtail</v>
      </c>
      <c r="AP208" s="32">
        <f t="shared" si="145"/>
        <v>50</v>
      </c>
      <c r="AQ208" s="32">
        <f t="shared" si="146"/>
        <v>3</v>
      </c>
      <c r="AR208" s="32" t="str">
        <f t="shared" si="147"/>
        <v>Norway Finland Sweden</v>
      </c>
      <c r="AS208" s="32">
        <f t="shared" si="148"/>
        <v>50.00103</v>
      </c>
      <c r="AT208" s="32"/>
      <c r="AU208" s="32" t="str">
        <f t="shared" si="149"/>
        <v>White wagtail</v>
      </c>
      <c r="AV208" s="32" t="str">
        <f t="shared" si="150"/>
        <v/>
      </c>
      <c r="AW208" s="32" t="str">
        <f t="shared" si="151"/>
        <v/>
      </c>
      <c r="AX208" s="32">
        <f t="shared" si="152"/>
        <v>50</v>
      </c>
      <c r="AY208" s="32">
        <f t="shared" si="153"/>
        <v>-1</v>
      </c>
      <c r="AZ208" s="32"/>
      <c r="BA208" s="32" t="str">
        <f t="shared" si="154"/>
        <v>White wagtail</v>
      </c>
      <c r="BB208" s="32">
        <f t="shared" si="155"/>
        <v>50</v>
      </c>
      <c r="BC208" s="32">
        <f t="shared" si="156"/>
        <v>3</v>
      </c>
      <c r="BD208" s="32" t="str">
        <f t="shared" si="157"/>
        <v>Norway Finland Sweden</v>
      </c>
      <c r="BE208" s="32">
        <f t="shared" si="158"/>
        <v>-1</v>
      </c>
      <c r="BG208" s="32" t="str">
        <f t="shared" si="159"/>
        <v>White wagtail</v>
      </c>
      <c r="BH208" s="32" t="str">
        <f t="shared" si="160"/>
        <v/>
      </c>
      <c r="BI208" s="32" t="str">
        <f>IF(Q208=1,TRIM(IF(L208&gt;0,"Denmark: "&amp;IFERROR(LOOKUP(2,1/(Denmark!$C209:$AZ209&lt;&gt;""),Denmark!$C$4:$AZ$4),"")&amp;" ","")&amp;IF(M208&gt;0,"Norway: "&amp;IFERROR(LOOKUP(2,1/(Norway!$C209:$AZ209&lt;&gt;""),Norway!$C$4:$AZ$4),"")&amp;" ","")&amp;IF(N208&gt;0,"Finland: "&amp;IFERROR(LOOKUP(2,1/(Finland!$C209:$AZ209&lt;&gt;""),Finland!$C$4:$AZ$4),"")&amp;" ","")&amp;IF(O208&gt;0,"Sweden: "&amp;IFERROR(LOOKUP(2,1/(Sweden!$C209:$AZ209&lt;&gt;""),Sweden!$C$4:$AZ$4),"")&amp;" ","")),"")</f>
        <v/>
      </c>
      <c r="BJ208" s="32">
        <f t="shared" si="161"/>
        <v>50</v>
      </c>
      <c r="BK208" s="32">
        <f t="shared" si="162"/>
        <v>-1</v>
      </c>
    </row>
    <row r="209" spans="11:63" ht="13.5" customHeight="1">
      <c r="K209" s="32" t="str">
        <f>Denmark!A210</f>
        <v>Bohemian waxwing</v>
      </c>
      <c r="L209" s="32">
        <f>Denmark!BA210</f>
        <v>0</v>
      </c>
      <c r="M209" s="32">
        <f>Norway!BA210</f>
        <v>0</v>
      </c>
      <c r="N209" s="32">
        <f>Finland!BA210</f>
        <v>5</v>
      </c>
      <c r="O209" s="32">
        <f>Sweden!BA210</f>
        <v>1</v>
      </c>
      <c r="P209" s="32">
        <f t="shared" si="129"/>
        <v>6</v>
      </c>
      <c r="Q209" s="32">
        <f t="shared" si="130"/>
        <v>2</v>
      </c>
      <c r="S209" s="32" t="str">
        <f t="shared" si="131"/>
        <v>Bohemian waxwing</v>
      </c>
      <c r="T209" s="32">
        <f t="shared" si="132"/>
        <v>6</v>
      </c>
      <c r="U209" s="32">
        <f t="shared" si="133"/>
        <v>2</v>
      </c>
      <c r="V209" s="32" t="str">
        <f t="shared" si="134"/>
        <v>Finland Sweden</v>
      </c>
      <c r="X209" s="32" t="str">
        <f t="shared" si="135"/>
        <v>Bohemian waxwing</v>
      </c>
      <c r="Y209" s="32" t="str">
        <f t="shared" si="136"/>
        <v/>
      </c>
      <c r="Z209" s="32" t="str">
        <f>IF(AND(P209&gt;0,P209&lt;3),TRIM(IF(L209&gt;0,"Denmark: "&amp;IFERROR(LOOKUP(2,1/(Denmark!$C210:$AZ210&lt;&gt;""),Denmark!$C$4:$AZ$4),"")&amp;" ","")&amp;IF(M209&gt;0,"Norway: "&amp;IFERROR(LOOKUP(2,1/(Norway!$C210:$AZ210&lt;&gt;""),Norway!$C$4:$AZ$4),"")&amp;" ","")&amp;IF(N209&gt;0,"Finland: "&amp;IFERROR(LOOKUP(2,1/(Finland!$C210:$AZ210&lt;&gt;""),Finland!$C$4:$AZ$4),"")&amp;" ","")&amp;IF(O209&gt;0,"Sweden: "&amp;IFERROR(LOOKUP(2,1/(Sweden!$C210:$AZ210&lt;&gt;""),Sweden!$C$4:$AZ$4),"")&amp;" ","")),"")</f>
        <v/>
      </c>
      <c r="AA209" s="32">
        <f t="shared" si="137"/>
        <v>6</v>
      </c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 t="str">
        <f t="shared" si="144"/>
        <v>Bohemian waxwing</v>
      </c>
      <c r="AP209" s="32">
        <f t="shared" si="145"/>
        <v>6</v>
      </c>
      <c r="AQ209" s="32">
        <f t="shared" si="146"/>
        <v>2</v>
      </c>
      <c r="AR209" s="32" t="str">
        <f t="shared" si="147"/>
        <v>Finland Sweden</v>
      </c>
      <c r="AS209" s="32">
        <f t="shared" si="148"/>
        <v>6.0010199999999996</v>
      </c>
      <c r="AT209" s="32"/>
      <c r="AU209" s="32" t="str">
        <f t="shared" si="149"/>
        <v>Bohemian waxwing</v>
      </c>
      <c r="AV209" s="32" t="str">
        <f t="shared" si="150"/>
        <v/>
      </c>
      <c r="AW209" s="32" t="str">
        <f t="shared" si="151"/>
        <v/>
      </c>
      <c r="AX209" s="32">
        <f t="shared" si="152"/>
        <v>6</v>
      </c>
      <c r="AY209" s="32">
        <f t="shared" si="153"/>
        <v>-1</v>
      </c>
      <c r="AZ209" s="32"/>
      <c r="BA209" s="32" t="str">
        <f t="shared" si="154"/>
        <v>Bohemian waxwing</v>
      </c>
      <c r="BB209" s="32">
        <f t="shared" si="155"/>
        <v>6</v>
      </c>
      <c r="BC209" s="32">
        <f t="shared" si="156"/>
        <v>2</v>
      </c>
      <c r="BD209" s="32" t="str">
        <f t="shared" si="157"/>
        <v>Finland Sweden</v>
      </c>
      <c r="BE209" s="32">
        <f t="shared" si="158"/>
        <v>-1</v>
      </c>
      <c r="BG209" s="32" t="str">
        <f t="shared" si="159"/>
        <v>Bohemian waxwing</v>
      </c>
      <c r="BH209" s="32" t="str">
        <f t="shared" si="160"/>
        <v/>
      </c>
      <c r="BI209" s="32" t="str">
        <f>IF(Q209=1,TRIM(IF(L209&gt;0,"Denmark: "&amp;IFERROR(LOOKUP(2,1/(Denmark!$C210:$AZ210&lt;&gt;""),Denmark!$C$4:$AZ$4),"")&amp;" ","")&amp;IF(M209&gt;0,"Norway: "&amp;IFERROR(LOOKUP(2,1/(Norway!$C210:$AZ210&lt;&gt;""),Norway!$C$4:$AZ$4),"")&amp;" ","")&amp;IF(N209&gt;0,"Finland: "&amp;IFERROR(LOOKUP(2,1/(Finland!$C210:$AZ210&lt;&gt;""),Finland!$C$4:$AZ$4),"")&amp;" ","")&amp;IF(O209&gt;0,"Sweden: "&amp;IFERROR(LOOKUP(2,1/(Sweden!$C210:$AZ210&lt;&gt;""),Sweden!$C$4:$AZ$4),"")&amp;" ","")),"")</f>
        <v/>
      </c>
      <c r="BJ209" s="32">
        <f t="shared" si="161"/>
        <v>6</v>
      </c>
      <c r="BK209" s="32">
        <f t="shared" si="162"/>
        <v>-1</v>
      </c>
    </row>
    <row r="210" spans="11:63" ht="13.5" customHeight="1">
      <c r="K210" s="32" t="str">
        <f>Denmark!A211</f>
        <v>White-throated dipper</v>
      </c>
      <c r="L210" s="32">
        <f>Denmark!BA211</f>
        <v>0</v>
      </c>
      <c r="M210" s="32">
        <f>Norway!BA211</f>
        <v>0</v>
      </c>
      <c r="N210" s="32">
        <f>Finland!BA211</f>
        <v>1</v>
      </c>
      <c r="O210" s="32">
        <f>Sweden!BA211</f>
        <v>0</v>
      </c>
      <c r="P210" s="32">
        <f t="shared" si="129"/>
        <v>1</v>
      </c>
      <c r="Q210" s="32">
        <f t="shared" si="130"/>
        <v>1</v>
      </c>
      <c r="S210" s="32" t="str">
        <f t="shared" si="131"/>
        <v>White-throated dipper</v>
      </c>
      <c r="T210" s="32">
        <f t="shared" si="132"/>
        <v>1</v>
      </c>
      <c r="U210" s="32">
        <f t="shared" si="133"/>
        <v>1</v>
      </c>
      <c r="V210" s="32" t="str">
        <f t="shared" si="134"/>
        <v>Finland</v>
      </c>
      <c r="X210" s="32" t="str">
        <f t="shared" si="135"/>
        <v>White-throated dipper</v>
      </c>
      <c r="Y210" s="32" t="str">
        <f t="shared" si="136"/>
        <v>Finland</v>
      </c>
      <c r="Z210" s="32" t="str">
        <f>IF(AND(P210&gt;0,P210&lt;3),TRIM(IF(L210&gt;0,"Denmark: "&amp;IFERROR(LOOKUP(2,1/(Denmark!$C211:$AZ211&lt;&gt;""),Denmark!$C$4:$AZ$4),"")&amp;" ","")&amp;IF(M210&gt;0,"Norway: "&amp;IFERROR(LOOKUP(2,1/(Norway!$C211:$AZ211&lt;&gt;""),Norway!$C$4:$AZ$4),"")&amp;" ","")&amp;IF(N210&gt;0,"Finland: "&amp;IFERROR(LOOKUP(2,1/(Finland!$C211:$AZ211&lt;&gt;""),Finland!$C$4:$AZ$4),"")&amp;" ","")&amp;IF(O210&gt;0,"Sweden: "&amp;IFERROR(LOOKUP(2,1/(Sweden!$C211:$AZ211&lt;&gt;""),Sweden!$C$4:$AZ$4),"")&amp;" ","")),"")</f>
        <v>Finland: Viljami Selander</v>
      </c>
      <c r="AA210" s="32">
        <f t="shared" si="137"/>
        <v>1</v>
      </c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 t="str">
        <f t="shared" si="144"/>
        <v>White-throated dipper</v>
      </c>
      <c r="AP210" s="32">
        <f t="shared" si="145"/>
        <v>1</v>
      </c>
      <c r="AQ210" s="32">
        <f t="shared" si="146"/>
        <v>1</v>
      </c>
      <c r="AR210" s="32" t="str">
        <f t="shared" si="147"/>
        <v>Finland</v>
      </c>
      <c r="AS210" s="32">
        <f t="shared" si="148"/>
        <v>1.00101</v>
      </c>
      <c r="AT210" s="32"/>
      <c r="AU210" s="32" t="str">
        <f t="shared" si="149"/>
        <v>White-throated dipper</v>
      </c>
      <c r="AV210" s="32" t="str">
        <f t="shared" si="150"/>
        <v>Finland</v>
      </c>
      <c r="AW210" s="32" t="str">
        <f t="shared" si="151"/>
        <v>Finland: Viljami Selander</v>
      </c>
      <c r="AX210" s="32">
        <f t="shared" si="152"/>
        <v>1</v>
      </c>
      <c r="AY210" s="32">
        <f t="shared" si="153"/>
        <v>2000.1010000000001</v>
      </c>
      <c r="AZ210" s="32"/>
      <c r="BA210" s="32" t="str">
        <f t="shared" si="154"/>
        <v>White-throated dipper</v>
      </c>
      <c r="BB210" s="32">
        <f t="shared" si="155"/>
        <v>1</v>
      </c>
      <c r="BC210" s="32">
        <f t="shared" si="156"/>
        <v>1</v>
      </c>
      <c r="BD210" s="32" t="str">
        <f t="shared" si="157"/>
        <v>Finland</v>
      </c>
      <c r="BE210" s="32">
        <f t="shared" si="158"/>
        <v>-1</v>
      </c>
      <c r="BG210" s="32" t="str">
        <f t="shared" si="159"/>
        <v>White-throated dipper</v>
      </c>
      <c r="BH210" s="32" t="str">
        <f t="shared" si="160"/>
        <v>Finland</v>
      </c>
      <c r="BI210" s="32" t="str">
        <f>IF(Q210=1,TRIM(IF(L210&gt;0,"Denmark: "&amp;IFERROR(LOOKUP(2,1/(Denmark!$C211:$AZ211&lt;&gt;""),Denmark!$C$4:$AZ$4),"")&amp;" ","")&amp;IF(M210&gt;0,"Norway: "&amp;IFERROR(LOOKUP(2,1/(Norway!$C211:$AZ211&lt;&gt;""),Norway!$C$4:$AZ$4),"")&amp;" ","")&amp;IF(N210&gt;0,"Finland: "&amp;IFERROR(LOOKUP(2,1/(Finland!$C211:$AZ211&lt;&gt;""),Finland!$C$4:$AZ$4),"")&amp;" ","")&amp;IF(O210&gt;0,"Sweden: "&amp;IFERROR(LOOKUP(2,1/(Sweden!$C211:$AZ211&lt;&gt;""),Sweden!$C$4:$AZ$4),"")&amp;" ","")),"")</f>
        <v>Finland: Viljami Selander</v>
      </c>
      <c r="BJ210" s="32">
        <f t="shared" si="161"/>
        <v>1</v>
      </c>
      <c r="BK210" s="32">
        <f t="shared" si="162"/>
        <v>1.00101</v>
      </c>
    </row>
    <row r="211" spans="11:63" ht="13.5" customHeight="1">
      <c r="K211" s="32" t="str">
        <f>Denmark!A212</f>
        <v>Eurasian wren</v>
      </c>
      <c r="L211" s="32">
        <f>Denmark!BA212</f>
        <v>0</v>
      </c>
      <c r="M211" s="32">
        <f>Norway!BA212</f>
        <v>0</v>
      </c>
      <c r="N211" s="32">
        <f>Finland!BA212</f>
        <v>10</v>
      </c>
      <c r="O211" s="32">
        <f>Sweden!BA212</f>
        <v>9</v>
      </c>
      <c r="P211" s="32">
        <f t="shared" si="129"/>
        <v>19</v>
      </c>
      <c r="Q211" s="32">
        <f t="shared" si="130"/>
        <v>2</v>
      </c>
      <c r="S211" s="32" t="str">
        <f t="shared" si="131"/>
        <v>Eurasian wren</v>
      </c>
      <c r="T211" s="32">
        <f t="shared" si="132"/>
        <v>19</v>
      </c>
      <c r="U211" s="32">
        <f t="shared" si="133"/>
        <v>2</v>
      </c>
      <c r="V211" s="32" t="str">
        <f t="shared" si="134"/>
        <v>Finland Sweden</v>
      </c>
      <c r="X211" s="32" t="str">
        <f t="shared" si="135"/>
        <v>Eurasian wren</v>
      </c>
      <c r="Y211" s="32" t="str">
        <f t="shared" si="136"/>
        <v/>
      </c>
      <c r="Z211" s="32" t="str">
        <f>IF(AND(P211&gt;0,P211&lt;3),TRIM(IF(L211&gt;0,"Denmark: "&amp;IFERROR(LOOKUP(2,1/(Denmark!$C212:$AZ212&lt;&gt;""),Denmark!$C$4:$AZ$4),"")&amp;" ","")&amp;IF(M211&gt;0,"Norway: "&amp;IFERROR(LOOKUP(2,1/(Norway!$C212:$AZ212&lt;&gt;""),Norway!$C$4:$AZ$4),"")&amp;" ","")&amp;IF(N211&gt;0,"Finland: "&amp;IFERROR(LOOKUP(2,1/(Finland!$C212:$AZ212&lt;&gt;""),Finland!$C$4:$AZ$4),"")&amp;" ","")&amp;IF(O211&gt;0,"Sweden: "&amp;IFERROR(LOOKUP(2,1/(Sweden!$C212:$AZ212&lt;&gt;""),Sweden!$C$4:$AZ$4),"")&amp;" ","")),"")</f>
        <v/>
      </c>
      <c r="AA211" s="32">
        <f t="shared" si="137"/>
        <v>19</v>
      </c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 t="str">
        <f t="shared" si="144"/>
        <v>Eurasian wren</v>
      </c>
      <c r="AP211" s="32">
        <f t="shared" si="145"/>
        <v>19</v>
      </c>
      <c r="AQ211" s="32">
        <f t="shared" si="146"/>
        <v>2</v>
      </c>
      <c r="AR211" s="32" t="str">
        <f t="shared" si="147"/>
        <v>Finland Sweden</v>
      </c>
      <c r="AS211" s="32">
        <f t="shared" si="148"/>
        <v>19.001000000000001</v>
      </c>
      <c r="AT211" s="32"/>
      <c r="AU211" s="32" t="str">
        <f t="shared" si="149"/>
        <v>Eurasian wren</v>
      </c>
      <c r="AV211" s="32" t="str">
        <f t="shared" si="150"/>
        <v/>
      </c>
      <c r="AW211" s="32" t="str">
        <f t="shared" si="151"/>
        <v/>
      </c>
      <c r="AX211" s="32">
        <f t="shared" si="152"/>
        <v>19</v>
      </c>
      <c r="AY211" s="32">
        <f t="shared" si="153"/>
        <v>-1</v>
      </c>
      <c r="AZ211" s="32"/>
      <c r="BA211" s="32" t="str">
        <f t="shared" si="154"/>
        <v>Eurasian wren</v>
      </c>
      <c r="BB211" s="32">
        <f t="shared" si="155"/>
        <v>19</v>
      </c>
      <c r="BC211" s="32">
        <f t="shared" si="156"/>
        <v>2</v>
      </c>
      <c r="BD211" s="32" t="str">
        <f t="shared" si="157"/>
        <v>Finland Sweden</v>
      </c>
      <c r="BE211" s="32">
        <f t="shared" si="158"/>
        <v>-1</v>
      </c>
      <c r="BG211" s="32" t="str">
        <f t="shared" si="159"/>
        <v>Eurasian wren</v>
      </c>
      <c r="BH211" s="32" t="str">
        <f t="shared" si="160"/>
        <v/>
      </c>
      <c r="BI211" s="32" t="str">
        <f>IF(Q211=1,TRIM(IF(L211&gt;0,"Denmark: "&amp;IFERROR(LOOKUP(2,1/(Denmark!$C212:$AZ212&lt;&gt;""),Denmark!$C$4:$AZ$4),"")&amp;" ","")&amp;IF(M211&gt;0,"Norway: "&amp;IFERROR(LOOKUP(2,1/(Norway!$C212:$AZ212&lt;&gt;""),Norway!$C$4:$AZ$4),"")&amp;" ","")&amp;IF(N211&gt;0,"Finland: "&amp;IFERROR(LOOKUP(2,1/(Finland!$C212:$AZ212&lt;&gt;""),Finland!$C$4:$AZ$4),"")&amp;" ","")&amp;IF(O211&gt;0,"Sweden: "&amp;IFERROR(LOOKUP(2,1/(Sweden!$C212:$AZ212&lt;&gt;""),Sweden!$C$4:$AZ$4),"")&amp;" ","")),"")</f>
        <v/>
      </c>
      <c r="BJ211" s="32">
        <f t="shared" si="161"/>
        <v>19</v>
      </c>
      <c r="BK211" s="32">
        <f t="shared" si="162"/>
        <v>-1</v>
      </c>
    </row>
    <row r="212" spans="11:63" ht="13.5" customHeight="1">
      <c r="K212" s="32" t="str">
        <f>Denmark!A213</f>
        <v>Dunnock</v>
      </c>
      <c r="L212" s="32">
        <f>Denmark!BA213</f>
        <v>0</v>
      </c>
      <c r="M212" s="32">
        <f>Norway!BA213</f>
        <v>0</v>
      </c>
      <c r="N212" s="32">
        <f>Finland!BA213</f>
        <v>11</v>
      </c>
      <c r="O212" s="32">
        <f>Sweden!BA213</f>
        <v>6</v>
      </c>
      <c r="P212" s="32">
        <f t="shared" si="129"/>
        <v>17</v>
      </c>
      <c r="Q212" s="32">
        <f t="shared" si="130"/>
        <v>2</v>
      </c>
      <c r="S212" s="32" t="str">
        <f t="shared" si="131"/>
        <v>Dunnock</v>
      </c>
      <c r="T212" s="32">
        <f t="shared" si="132"/>
        <v>17</v>
      </c>
      <c r="U212" s="32">
        <f t="shared" si="133"/>
        <v>2</v>
      </c>
      <c r="V212" s="32" t="str">
        <f t="shared" si="134"/>
        <v>Finland Sweden</v>
      </c>
      <c r="X212" s="32" t="str">
        <f t="shared" si="135"/>
        <v>Dunnock</v>
      </c>
      <c r="Y212" s="32" t="str">
        <f t="shared" si="136"/>
        <v/>
      </c>
      <c r="Z212" s="32" t="str">
        <f>IF(AND(P212&gt;0,P212&lt;3),TRIM(IF(L212&gt;0,"Denmark: "&amp;IFERROR(LOOKUP(2,1/(Denmark!$C213:$AZ213&lt;&gt;""),Denmark!$C$4:$AZ$4),"")&amp;" ","")&amp;IF(M212&gt;0,"Norway: "&amp;IFERROR(LOOKUP(2,1/(Norway!$C213:$AZ213&lt;&gt;""),Norway!$C$4:$AZ$4),"")&amp;" ","")&amp;IF(N212&gt;0,"Finland: "&amp;IFERROR(LOOKUP(2,1/(Finland!$C213:$AZ213&lt;&gt;""),Finland!$C$4:$AZ$4),"")&amp;" ","")&amp;IF(O212&gt;0,"Sweden: "&amp;IFERROR(LOOKUP(2,1/(Sweden!$C213:$AZ213&lt;&gt;""),Sweden!$C$4:$AZ$4),"")&amp;" ","")),"")</f>
        <v/>
      </c>
      <c r="AA212" s="32">
        <f t="shared" si="137"/>
        <v>17</v>
      </c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 t="str">
        <f t="shared" si="144"/>
        <v>Dunnock</v>
      </c>
      <c r="AP212" s="32">
        <f t="shared" si="145"/>
        <v>17</v>
      </c>
      <c r="AQ212" s="32">
        <f t="shared" si="146"/>
        <v>2</v>
      </c>
      <c r="AR212" s="32" t="str">
        <f t="shared" si="147"/>
        <v>Finland Sweden</v>
      </c>
      <c r="AS212" s="32">
        <f t="shared" si="148"/>
        <v>17.000990000000002</v>
      </c>
      <c r="AT212" s="32"/>
      <c r="AU212" s="32" t="str">
        <f t="shared" si="149"/>
        <v>Dunnock</v>
      </c>
      <c r="AV212" s="32" t="str">
        <f t="shared" si="150"/>
        <v/>
      </c>
      <c r="AW212" s="32" t="str">
        <f t="shared" si="151"/>
        <v/>
      </c>
      <c r="AX212" s="32">
        <f t="shared" si="152"/>
        <v>17</v>
      </c>
      <c r="AY212" s="32">
        <f t="shared" si="153"/>
        <v>-1</v>
      </c>
      <c r="AZ212" s="32"/>
      <c r="BA212" s="32" t="str">
        <f t="shared" si="154"/>
        <v>Dunnock</v>
      </c>
      <c r="BB212" s="32">
        <f t="shared" si="155"/>
        <v>17</v>
      </c>
      <c r="BC212" s="32">
        <f t="shared" si="156"/>
        <v>2</v>
      </c>
      <c r="BD212" s="32" t="str">
        <f t="shared" si="157"/>
        <v>Finland Sweden</v>
      </c>
      <c r="BE212" s="32">
        <f t="shared" si="158"/>
        <v>-1</v>
      </c>
      <c r="BG212" s="32" t="str">
        <f t="shared" si="159"/>
        <v>Dunnock</v>
      </c>
      <c r="BH212" s="32" t="str">
        <f t="shared" si="160"/>
        <v/>
      </c>
      <c r="BI212" s="32" t="str">
        <f>IF(Q212=1,TRIM(IF(L212&gt;0,"Denmark: "&amp;IFERROR(LOOKUP(2,1/(Denmark!$C213:$AZ213&lt;&gt;""),Denmark!$C$4:$AZ$4),"")&amp;" ","")&amp;IF(M212&gt;0,"Norway: "&amp;IFERROR(LOOKUP(2,1/(Norway!$C213:$AZ213&lt;&gt;""),Norway!$C$4:$AZ$4),"")&amp;" ","")&amp;IF(N212&gt;0,"Finland: "&amp;IFERROR(LOOKUP(2,1/(Finland!$C213:$AZ213&lt;&gt;""),Finland!$C$4:$AZ$4),"")&amp;" ","")&amp;IF(O212&gt;0,"Sweden: "&amp;IFERROR(LOOKUP(2,1/(Sweden!$C213:$AZ213&lt;&gt;""),Sweden!$C$4:$AZ$4),"")&amp;" ","")),"")</f>
        <v/>
      </c>
      <c r="BJ212" s="32">
        <f t="shared" si="161"/>
        <v>17</v>
      </c>
      <c r="BK212" s="32">
        <f t="shared" si="162"/>
        <v>-1</v>
      </c>
    </row>
    <row r="213" spans="11:63" ht="13.5" customHeight="1">
      <c r="K213" s="32" t="str">
        <f>Denmark!A214</f>
        <v>European robin</v>
      </c>
      <c r="L213" s="32">
        <f>Denmark!BA214</f>
        <v>0</v>
      </c>
      <c r="M213" s="32">
        <f>Norway!BA214</f>
        <v>3</v>
      </c>
      <c r="N213" s="32">
        <f>Finland!BA214</f>
        <v>23</v>
      </c>
      <c r="O213" s="32">
        <f>Sweden!BA214</f>
        <v>14</v>
      </c>
      <c r="P213" s="32">
        <f t="shared" si="129"/>
        <v>40</v>
      </c>
      <c r="Q213" s="32">
        <f t="shared" si="130"/>
        <v>3</v>
      </c>
      <c r="S213" s="32" t="str">
        <f t="shared" si="131"/>
        <v>European robin</v>
      </c>
      <c r="T213" s="32">
        <f t="shared" si="132"/>
        <v>40</v>
      </c>
      <c r="U213" s="32">
        <f t="shared" si="133"/>
        <v>3</v>
      </c>
      <c r="V213" s="32" t="str">
        <f t="shared" si="134"/>
        <v>Norway Finland Sweden</v>
      </c>
      <c r="X213" s="32" t="str">
        <f t="shared" si="135"/>
        <v>European robin</v>
      </c>
      <c r="Y213" s="32" t="str">
        <f t="shared" si="136"/>
        <v/>
      </c>
      <c r="Z213" s="32" t="str">
        <f>IF(AND(P213&gt;0,P213&lt;3),TRIM(IF(L213&gt;0,"Denmark: "&amp;IFERROR(LOOKUP(2,1/(Denmark!$C214:$AZ214&lt;&gt;""),Denmark!$C$4:$AZ$4),"")&amp;" ","")&amp;IF(M213&gt;0,"Norway: "&amp;IFERROR(LOOKUP(2,1/(Norway!$C214:$AZ214&lt;&gt;""),Norway!$C$4:$AZ$4),"")&amp;" ","")&amp;IF(N213&gt;0,"Finland: "&amp;IFERROR(LOOKUP(2,1/(Finland!$C214:$AZ214&lt;&gt;""),Finland!$C$4:$AZ$4),"")&amp;" ","")&amp;IF(O213&gt;0,"Sweden: "&amp;IFERROR(LOOKUP(2,1/(Sweden!$C214:$AZ214&lt;&gt;""),Sweden!$C$4:$AZ$4),"")&amp;" ","")),"")</f>
        <v/>
      </c>
      <c r="AA213" s="32">
        <f t="shared" si="137"/>
        <v>40</v>
      </c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 t="str">
        <f t="shared" si="144"/>
        <v>European robin</v>
      </c>
      <c r="AP213" s="32">
        <f t="shared" si="145"/>
        <v>40</v>
      </c>
      <c r="AQ213" s="32">
        <f t="shared" si="146"/>
        <v>3</v>
      </c>
      <c r="AR213" s="32" t="str">
        <f t="shared" si="147"/>
        <v>Norway Finland Sweden</v>
      </c>
      <c r="AS213" s="32">
        <f t="shared" si="148"/>
        <v>40.000979999999998</v>
      </c>
      <c r="AT213" s="32"/>
      <c r="AU213" s="32" t="str">
        <f t="shared" si="149"/>
        <v>European robin</v>
      </c>
      <c r="AV213" s="32" t="str">
        <f t="shared" si="150"/>
        <v/>
      </c>
      <c r="AW213" s="32" t="str">
        <f t="shared" si="151"/>
        <v/>
      </c>
      <c r="AX213" s="32">
        <f t="shared" si="152"/>
        <v>40</v>
      </c>
      <c r="AY213" s="32">
        <f t="shared" si="153"/>
        <v>-1</v>
      </c>
      <c r="AZ213" s="32"/>
      <c r="BA213" s="32" t="str">
        <f t="shared" si="154"/>
        <v>European robin</v>
      </c>
      <c r="BB213" s="32">
        <f t="shared" si="155"/>
        <v>40</v>
      </c>
      <c r="BC213" s="32">
        <f t="shared" si="156"/>
        <v>3</v>
      </c>
      <c r="BD213" s="32" t="str">
        <f t="shared" si="157"/>
        <v>Norway Finland Sweden</v>
      </c>
      <c r="BE213" s="32">
        <f t="shared" si="158"/>
        <v>-1</v>
      </c>
      <c r="BG213" s="32" t="str">
        <f t="shared" si="159"/>
        <v>European robin</v>
      </c>
      <c r="BH213" s="32" t="str">
        <f t="shared" si="160"/>
        <v/>
      </c>
      <c r="BI213" s="32" t="str">
        <f>IF(Q213=1,TRIM(IF(L213&gt;0,"Denmark: "&amp;IFERROR(LOOKUP(2,1/(Denmark!$C214:$AZ214&lt;&gt;""),Denmark!$C$4:$AZ$4),"")&amp;" ","")&amp;IF(M213&gt;0,"Norway: "&amp;IFERROR(LOOKUP(2,1/(Norway!$C214:$AZ214&lt;&gt;""),Norway!$C$4:$AZ$4),"")&amp;" ","")&amp;IF(N213&gt;0,"Finland: "&amp;IFERROR(LOOKUP(2,1/(Finland!$C214:$AZ214&lt;&gt;""),Finland!$C$4:$AZ$4),"")&amp;" ","")&amp;IF(O213&gt;0,"Sweden: "&amp;IFERROR(LOOKUP(2,1/(Sweden!$C214:$AZ214&lt;&gt;""),Sweden!$C$4:$AZ$4),"")&amp;" ","")),"")</f>
        <v/>
      </c>
      <c r="BJ213" s="32">
        <f t="shared" si="161"/>
        <v>40</v>
      </c>
      <c r="BK213" s="32">
        <f t="shared" si="162"/>
        <v>-1</v>
      </c>
    </row>
    <row r="214" spans="11:63" ht="13.5" customHeight="1">
      <c r="K214" s="32" t="str">
        <f>Denmark!A215</f>
        <v>Thrush nightingale</v>
      </c>
      <c r="L214" s="32">
        <f>Denmark!BA215</f>
        <v>0</v>
      </c>
      <c r="M214" s="32">
        <f>Norway!BA215</f>
        <v>0</v>
      </c>
      <c r="N214" s="32">
        <f>Finland!BA215</f>
        <v>0</v>
      </c>
      <c r="O214" s="32">
        <f>Sweden!BA215</f>
        <v>0</v>
      </c>
      <c r="P214" s="32">
        <f t="shared" si="129"/>
        <v>0</v>
      </c>
      <c r="Q214" s="32">
        <f t="shared" si="130"/>
        <v>0</v>
      </c>
      <c r="S214" s="32" t="str">
        <f t="shared" si="131"/>
        <v>Thrush nightingale</v>
      </c>
      <c r="T214" s="32">
        <f t="shared" si="132"/>
        <v>0</v>
      </c>
      <c r="U214" s="32">
        <f t="shared" si="133"/>
        <v>0</v>
      </c>
      <c r="V214" s="32" t="str">
        <f t="shared" si="134"/>
        <v/>
      </c>
      <c r="X214" s="32" t="str">
        <f t="shared" si="135"/>
        <v>Thrush nightingale</v>
      </c>
      <c r="Y214" s="32" t="str">
        <f t="shared" si="136"/>
        <v/>
      </c>
      <c r="Z214" s="32" t="str">
        <f>IF(AND(P214&gt;0,P214&lt;3),TRIM(IF(L214&gt;0,"Denmark: "&amp;IFERROR(LOOKUP(2,1/(Denmark!$C215:$AZ215&lt;&gt;""),Denmark!$C$4:$AZ$4),"")&amp;" ","")&amp;IF(M214&gt;0,"Norway: "&amp;IFERROR(LOOKUP(2,1/(Norway!$C215:$AZ215&lt;&gt;""),Norway!$C$4:$AZ$4),"")&amp;" ","")&amp;IF(N214&gt;0,"Finland: "&amp;IFERROR(LOOKUP(2,1/(Finland!$C215:$AZ215&lt;&gt;""),Finland!$C$4:$AZ$4),"")&amp;" ","")&amp;IF(O214&gt;0,"Sweden: "&amp;IFERROR(LOOKUP(2,1/(Sweden!$C215:$AZ215&lt;&gt;""),Sweden!$C$4:$AZ$4),"")&amp;" ","")),"")</f>
        <v/>
      </c>
      <c r="AA214" s="32">
        <f t="shared" si="137"/>
        <v>0</v>
      </c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 t="str">
        <f t="shared" si="144"/>
        <v>Thrush nightingale</v>
      </c>
      <c r="AP214" s="32">
        <f t="shared" si="145"/>
        <v>0</v>
      </c>
      <c r="AQ214" s="32">
        <f t="shared" si="146"/>
        <v>0</v>
      </c>
      <c r="AR214" s="32" t="str">
        <f t="shared" si="147"/>
        <v/>
      </c>
      <c r="AS214" s="32">
        <f t="shared" si="148"/>
        <v>9.7000000000000005E-4</v>
      </c>
      <c r="AT214" s="32"/>
      <c r="AU214" s="32" t="str">
        <f t="shared" si="149"/>
        <v>Thrush nightingale</v>
      </c>
      <c r="AV214" s="32" t="str">
        <f t="shared" si="150"/>
        <v/>
      </c>
      <c r="AW214" s="32" t="str">
        <f t="shared" si="151"/>
        <v/>
      </c>
      <c r="AX214" s="32">
        <f t="shared" si="152"/>
        <v>0</v>
      </c>
      <c r="AY214" s="32">
        <f t="shared" si="153"/>
        <v>-1</v>
      </c>
      <c r="AZ214" s="32"/>
      <c r="BA214" s="32" t="str">
        <f t="shared" si="154"/>
        <v>Thrush nightingale</v>
      </c>
      <c r="BB214" s="32">
        <f t="shared" si="155"/>
        <v>0</v>
      </c>
      <c r="BC214" s="32">
        <f t="shared" si="156"/>
        <v>0</v>
      </c>
      <c r="BD214" s="32" t="str">
        <f t="shared" si="157"/>
        <v/>
      </c>
      <c r="BE214" s="32">
        <f t="shared" si="158"/>
        <v>-1</v>
      </c>
      <c r="BG214" s="32" t="str">
        <f t="shared" si="159"/>
        <v>Thrush nightingale</v>
      </c>
      <c r="BH214" s="32" t="str">
        <f t="shared" si="160"/>
        <v/>
      </c>
      <c r="BI214" s="32" t="str">
        <f>IF(Q214=1,TRIM(IF(L214&gt;0,"Denmark: "&amp;IFERROR(LOOKUP(2,1/(Denmark!$C215:$AZ215&lt;&gt;""),Denmark!$C$4:$AZ$4),"")&amp;" ","")&amp;IF(M214&gt;0,"Norway: "&amp;IFERROR(LOOKUP(2,1/(Norway!$C215:$AZ215&lt;&gt;""),Norway!$C$4:$AZ$4),"")&amp;" ","")&amp;IF(N214&gt;0,"Finland: "&amp;IFERROR(LOOKUP(2,1/(Finland!$C215:$AZ215&lt;&gt;""),Finland!$C$4:$AZ$4),"")&amp;" ","")&amp;IF(O214&gt;0,"Sweden: "&amp;IFERROR(LOOKUP(2,1/(Sweden!$C215:$AZ215&lt;&gt;""),Sweden!$C$4:$AZ$4),"")&amp;" ","")),"")</f>
        <v/>
      </c>
      <c r="BJ214" s="32">
        <f t="shared" si="161"/>
        <v>0</v>
      </c>
      <c r="BK214" s="32">
        <f t="shared" si="162"/>
        <v>-1</v>
      </c>
    </row>
    <row r="215" spans="11:63" ht="13.5" customHeight="1">
      <c r="K215" s="32" t="str">
        <f>Denmark!A216</f>
        <v>Bluethroat</v>
      </c>
      <c r="L215" s="32">
        <f>Denmark!BA216</f>
        <v>0</v>
      </c>
      <c r="M215" s="32">
        <f>Norway!BA216</f>
        <v>0</v>
      </c>
      <c r="N215" s="32">
        <f>Finland!BA216</f>
        <v>1</v>
      </c>
      <c r="O215" s="32">
        <f>Sweden!BA216</f>
        <v>0</v>
      </c>
      <c r="P215" s="32">
        <f t="shared" si="129"/>
        <v>1</v>
      </c>
      <c r="Q215" s="32">
        <f t="shared" si="130"/>
        <v>1</v>
      </c>
      <c r="S215" s="32" t="str">
        <f t="shared" si="131"/>
        <v>Bluethroat</v>
      </c>
      <c r="T215" s="32">
        <f t="shared" si="132"/>
        <v>1</v>
      </c>
      <c r="U215" s="32">
        <f t="shared" si="133"/>
        <v>1</v>
      </c>
      <c r="V215" s="32" t="str">
        <f t="shared" si="134"/>
        <v>Finland</v>
      </c>
      <c r="X215" s="32" t="str">
        <f t="shared" si="135"/>
        <v>Bluethroat</v>
      </c>
      <c r="Y215" s="32" t="str">
        <f t="shared" si="136"/>
        <v>Finland</v>
      </c>
      <c r="Z215" s="32" t="str">
        <f>IF(AND(P215&gt;0,P215&lt;3),TRIM(IF(L215&gt;0,"Denmark: "&amp;IFERROR(LOOKUP(2,1/(Denmark!$C216:$AZ216&lt;&gt;""),Denmark!$C$4:$AZ$4),"")&amp;" ","")&amp;IF(M215&gt;0,"Norway: "&amp;IFERROR(LOOKUP(2,1/(Norway!$C216:$AZ216&lt;&gt;""),Norway!$C$4:$AZ$4),"")&amp;" ","")&amp;IF(N215&gt;0,"Finland: "&amp;IFERROR(LOOKUP(2,1/(Finland!$C216:$AZ216&lt;&gt;""),Finland!$C$4:$AZ$4),"")&amp;" ","")&amp;IF(O215&gt;0,"Sweden: "&amp;IFERROR(LOOKUP(2,1/(Sweden!$C216:$AZ216&lt;&gt;""),Sweden!$C$4:$AZ$4),"")&amp;" ","")),"")</f>
        <v>Finland: Aapo Määttä</v>
      </c>
      <c r="AA215" s="32">
        <f t="shared" si="137"/>
        <v>1</v>
      </c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 t="str">
        <f t="shared" si="144"/>
        <v>Bluethroat</v>
      </c>
      <c r="AP215" s="32">
        <f t="shared" si="145"/>
        <v>1</v>
      </c>
      <c r="AQ215" s="32">
        <f t="shared" si="146"/>
        <v>1</v>
      </c>
      <c r="AR215" s="32" t="str">
        <f t="shared" si="147"/>
        <v>Finland</v>
      </c>
      <c r="AS215" s="32">
        <f t="shared" si="148"/>
        <v>1.0009600000000001</v>
      </c>
      <c r="AT215" s="32"/>
      <c r="AU215" s="32" t="str">
        <f t="shared" si="149"/>
        <v>Bluethroat</v>
      </c>
      <c r="AV215" s="32" t="str">
        <f t="shared" si="150"/>
        <v>Finland</v>
      </c>
      <c r="AW215" s="32" t="str">
        <f t="shared" si="151"/>
        <v>Finland: Aapo Määttä</v>
      </c>
      <c r="AX215" s="32">
        <f t="shared" si="152"/>
        <v>1</v>
      </c>
      <c r="AY215" s="32">
        <f t="shared" si="153"/>
        <v>2000.096</v>
      </c>
      <c r="AZ215" s="32"/>
      <c r="BA215" s="32" t="str">
        <f t="shared" si="154"/>
        <v>Bluethroat</v>
      </c>
      <c r="BB215" s="32">
        <f t="shared" si="155"/>
        <v>1</v>
      </c>
      <c r="BC215" s="32">
        <f t="shared" si="156"/>
        <v>1</v>
      </c>
      <c r="BD215" s="32" t="str">
        <f t="shared" si="157"/>
        <v>Finland</v>
      </c>
      <c r="BE215" s="32">
        <f t="shared" si="158"/>
        <v>-1</v>
      </c>
      <c r="BG215" s="32" t="str">
        <f t="shared" si="159"/>
        <v>Bluethroat</v>
      </c>
      <c r="BH215" s="32" t="str">
        <f t="shared" si="160"/>
        <v>Finland</v>
      </c>
      <c r="BI215" s="32" t="str">
        <f>IF(Q215=1,TRIM(IF(L215&gt;0,"Denmark: "&amp;IFERROR(LOOKUP(2,1/(Denmark!$C216:$AZ216&lt;&gt;""),Denmark!$C$4:$AZ$4),"")&amp;" ","")&amp;IF(M215&gt;0,"Norway: "&amp;IFERROR(LOOKUP(2,1/(Norway!$C216:$AZ216&lt;&gt;""),Norway!$C$4:$AZ$4),"")&amp;" ","")&amp;IF(N215&gt;0,"Finland: "&amp;IFERROR(LOOKUP(2,1/(Finland!$C216:$AZ216&lt;&gt;""),Finland!$C$4:$AZ$4),"")&amp;" ","")&amp;IF(O215&gt;0,"Sweden: "&amp;IFERROR(LOOKUP(2,1/(Sweden!$C216:$AZ216&lt;&gt;""),Sweden!$C$4:$AZ$4),"")&amp;" ","")),"")</f>
        <v>Finland: Aapo Määttä</v>
      </c>
      <c r="BJ215" s="32">
        <f t="shared" si="161"/>
        <v>1</v>
      </c>
      <c r="BK215" s="32">
        <f t="shared" si="162"/>
        <v>1.0009600000000001</v>
      </c>
    </row>
    <row r="216" spans="11:63" ht="13.5" customHeight="1">
      <c r="K216" s="32" t="str">
        <f>Denmark!A217</f>
        <v>Black redstart</v>
      </c>
      <c r="L216" s="32">
        <f>Denmark!BA217</f>
        <v>0</v>
      </c>
      <c r="M216" s="32">
        <f>Norway!BA217</f>
        <v>0</v>
      </c>
      <c r="N216" s="32">
        <f>Finland!BA217</f>
        <v>0</v>
      </c>
      <c r="O216" s="32">
        <f>Sweden!BA217</f>
        <v>0</v>
      </c>
      <c r="P216" s="32">
        <f t="shared" si="129"/>
        <v>0</v>
      </c>
      <c r="Q216" s="32">
        <f t="shared" si="130"/>
        <v>0</v>
      </c>
      <c r="S216" s="32" t="str">
        <f t="shared" si="131"/>
        <v>Black redstart</v>
      </c>
      <c r="T216" s="32">
        <f t="shared" si="132"/>
        <v>0</v>
      </c>
      <c r="U216" s="32">
        <f t="shared" si="133"/>
        <v>0</v>
      </c>
      <c r="V216" s="32" t="str">
        <f t="shared" si="134"/>
        <v/>
      </c>
      <c r="X216" s="32" t="str">
        <f t="shared" si="135"/>
        <v>Black redstart</v>
      </c>
      <c r="Y216" s="32" t="str">
        <f t="shared" si="136"/>
        <v/>
      </c>
      <c r="Z216" s="32" t="str">
        <f>IF(AND(P216&gt;0,P216&lt;3),TRIM(IF(L216&gt;0,"Denmark: "&amp;IFERROR(LOOKUP(2,1/(Denmark!$C217:$AZ217&lt;&gt;""),Denmark!$C$4:$AZ$4),"")&amp;" ","")&amp;IF(M216&gt;0,"Norway: "&amp;IFERROR(LOOKUP(2,1/(Norway!$C217:$AZ217&lt;&gt;""),Norway!$C$4:$AZ$4),"")&amp;" ","")&amp;IF(N216&gt;0,"Finland: "&amp;IFERROR(LOOKUP(2,1/(Finland!$C217:$AZ217&lt;&gt;""),Finland!$C$4:$AZ$4),"")&amp;" ","")&amp;IF(O216&gt;0,"Sweden: "&amp;IFERROR(LOOKUP(2,1/(Sweden!$C217:$AZ217&lt;&gt;""),Sweden!$C$4:$AZ$4),"")&amp;" ","")),"")</f>
        <v/>
      </c>
      <c r="AA216" s="32">
        <f t="shared" si="137"/>
        <v>0</v>
      </c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 t="str">
        <f t="shared" si="144"/>
        <v>Black redstart</v>
      </c>
      <c r="AP216" s="32">
        <f t="shared" si="145"/>
        <v>0</v>
      </c>
      <c r="AQ216" s="32">
        <f t="shared" si="146"/>
        <v>0</v>
      </c>
      <c r="AR216" s="32" t="str">
        <f t="shared" si="147"/>
        <v/>
      </c>
      <c r="AS216" s="32">
        <f t="shared" si="148"/>
        <v>9.5E-4</v>
      </c>
      <c r="AT216" s="32"/>
      <c r="AU216" s="32" t="str">
        <f t="shared" si="149"/>
        <v>Black redstart</v>
      </c>
      <c r="AV216" s="32" t="str">
        <f t="shared" si="150"/>
        <v/>
      </c>
      <c r="AW216" s="32" t="str">
        <f t="shared" si="151"/>
        <v/>
      </c>
      <c r="AX216" s="32">
        <f t="shared" si="152"/>
        <v>0</v>
      </c>
      <c r="AY216" s="32">
        <f t="shared" si="153"/>
        <v>-1</v>
      </c>
      <c r="AZ216" s="32"/>
      <c r="BA216" s="32" t="str">
        <f t="shared" si="154"/>
        <v>Black redstart</v>
      </c>
      <c r="BB216" s="32">
        <f t="shared" si="155"/>
        <v>0</v>
      </c>
      <c r="BC216" s="32">
        <f t="shared" si="156"/>
        <v>0</v>
      </c>
      <c r="BD216" s="32" t="str">
        <f t="shared" si="157"/>
        <v/>
      </c>
      <c r="BE216" s="32">
        <f t="shared" si="158"/>
        <v>-1</v>
      </c>
      <c r="BG216" s="32" t="str">
        <f t="shared" si="159"/>
        <v>Black redstart</v>
      </c>
      <c r="BH216" s="32" t="str">
        <f t="shared" si="160"/>
        <v/>
      </c>
      <c r="BI216" s="32" t="str">
        <f>IF(Q216=1,TRIM(IF(L216&gt;0,"Denmark: "&amp;IFERROR(LOOKUP(2,1/(Denmark!$C217:$AZ217&lt;&gt;""),Denmark!$C$4:$AZ$4),"")&amp;" ","")&amp;IF(M216&gt;0,"Norway: "&amp;IFERROR(LOOKUP(2,1/(Norway!$C217:$AZ217&lt;&gt;""),Norway!$C$4:$AZ$4),"")&amp;" ","")&amp;IF(N216&gt;0,"Finland: "&amp;IFERROR(LOOKUP(2,1/(Finland!$C217:$AZ217&lt;&gt;""),Finland!$C$4:$AZ$4),"")&amp;" ","")&amp;IF(O216&gt;0,"Sweden: "&amp;IFERROR(LOOKUP(2,1/(Sweden!$C217:$AZ217&lt;&gt;""),Sweden!$C$4:$AZ$4),"")&amp;" ","")),"")</f>
        <v/>
      </c>
      <c r="BJ216" s="32">
        <f t="shared" si="161"/>
        <v>0</v>
      </c>
      <c r="BK216" s="32">
        <f t="shared" si="162"/>
        <v>-1</v>
      </c>
    </row>
    <row r="217" spans="11:63" ht="13.5" customHeight="1">
      <c r="K217" s="32" t="str">
        <f>Denmark!A218</f>
        <v>Common redstart</v>
      </c>
      <c r="L217" s="32">
        <f>Denmark!BA218</f>
        <v>0</v>
      </c>
      <c r="M217" s="32">
        <f>Norway!BA218</f>
        <v>0</v>
      </c>
      <c r="N217" s="32">
        <f>Finland!BA218</f>
        <v>2</v>
      </c>
      <c r="O217" s="32">
        <f>Sweden!BA218</f>
        <v>0</v>
      </c>
      <c r="P217" s="32">
        <f t="shared" si="129"/>
        <v>2</v>
      </c>
      <c r="Q217" s="32">
        <f t="shared" si="130"/>
        <v>1</v>
      </c>
      <c r="S217" s="32" t="str">
        <f t="shared" si="131"/>
        <v>Common redstart</v>
      </c>
      <c r="T217" s="32">
        <f t="shared" si="132"/>
        <v>2</v>
      </c>
      <c r="U217" s="32">
        <f t="shared" si="133"/>
        <v>1</v>
      </c>
      <c r="V217" s="32" t="str">
        <f t="shared" si="134"/>
        <v>Finland</v>
      </c>
      <c r="X217" s="32" t="str">
        <f t="shared" si="135"/>
        <v>Common redstart</v>
      </c>
      <c r="Y217" s="32" t="str">
        <f t="shared" si="136"/>
        <v>Finland</v>
      </c>
      <c r="Z217" s="32" t="str">
        <f>IF(AND(P217&gt;0,P217&lt;3),TRIM(IF(L217&gt;0,"Denmark: "&amp;IFERROR(LOOKUP(2,1/(Denmark!$C218:$AZ218&lt;&gt;""),Denmark!$C$4:$AZ$4),"")&amp;" ","")&amp;IF(M217&gt;0,"Norway: "&amp;IFERROR(LOOKUP(2,1/(Norway!$C218:$AZ218&lt;&gt;""),Norway!$C$4:$AZ$4),"")&amp;" ","")&amp;IF(N217&gt;0,"Finland: "&amp;IFERROR(LOOKUP(2,1/(Finland!$C218:$AZ218&lt;&gt;""),Finland!$C$4:$AZ$4),"")&amp;" ","")&amp;IF(O217&gt;0,"Sweden: "&amp;IFERROR(LOOKUP(2,1/(Sweden!$C218:$AZ218&lt;&gt;""),Sweden!$C$4:$AZ$4),"")&amp;" ","")),"")</f>
        <v>Finland: Veeti Räty</v>
      </c>
      <c r="AA217" s="32">
        <f t="shared" si="137"/>
        <v>2</v>
      </c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 t="str">
        <f t="shared" si="144"/>
        <v>Common redstart</v>
      </c>
      <c r="AP217" s="32">
        <f t="shared" si="145"/>
        <v>2</v>
      </c>
      <c r="AQ217" s="32">
        <f t="shared" si="146"/>
        <v>1</v>
      </c>
      <c r="AR217" s="32" t="str">
        <f t="shared" si="147"/>
        <v>Finland</v>
      </c>
      <c r="AS217" s="32">
        <f t="shared" si="148"/>
        <v>2.0009399999999999</v>
      </c>
      <c r="AT217" s="32"/>
      <c r="AU217" s="32" t="str">
        <f t="shared" si="149"/>
        <v>Common redstart</v>
      </c>
      <c r="AV217" s="32" t="str">
        <f t="shared" si="150"/>
        <v>Finland</v>
      </c>
      <c r="AW217" s="32" t="str">
        <f t="shared" si="151"/>
        <v>Finland: Veeti Räty</v>
      </c>
      <c r="AX217" s="32">
        <f t="shared" si="152"/>
        <v>2</v>
      </c>
      <c r="AY217" s="32">
        <f t="shared" si="153"/>
        <v>1000.0940000000001</v>
      </c>
      <c r="AZ217" s="32"/>
      <c r="BA217" s="32" t="str">
        <f t="shared" si="154"/>
        <v>Common redstart</v>
      </c>
      <c r="BB217" s="32">
        <f t="shared" si="155"/>
        <v>2</v>
      </c>
      <c r="BC217" s="32">
        <f t="shared" si="156"/>
        <v>1</v>
      </c>
      <c r="BD217" s="32" t="str">
        <f t="shared" si="157"/>
        <v>Finland</v>
      </c>
      <c r="BE217" s="32">
        <f t="shared" si="158"/>
        <v>-1</v>
      </c>
      <c r="BG217" s="32" t="str">
        <f t="shared" si="159"/>
        <v>Common redstart</v>
      </c>
      <c r="BH217" s="32" t="str">
        <f t="shared" si="160"/>
        <v>Finland</v>
      </c>
      <c r="BI217" s="32" t="str">
        <f>IF(Q217=1,TRIM(IF(L217&gt;0,"Denmark: "&amp;IFERROR(LOOKUP(2,1/(Denmark!$C218:$AZ218&lt;&gt;""),Denmark!$C$4:$AZ$4),"")&amp;" ","")&amp;IF(M217&gt;0,"Norway: "&amp;IFERROR(LOOKUP(2,1/(Norway!$C218:$AZ218&lt;&gt;""),Norway!$C$4:$AZ$4),"")&amp;" ","")&amp;IF(N217&gt;0,"Finland: "&amp;IFERROR(LOOKUP(2,1/(Finland!$C218:$AZ218&lt;&gt;""),Finland!$C$4:$AZ$4),"")&amp;" ","")&amp;IF(O217&gt;0,"Sweden: "&amp;IFERROR(LOOKUP(2,1/(Sweden!$C218:$AZ218&lt;&gt;""),Sweden!$C$4:$AZ$4),"")&amp;" ","")),"")</f>
        <v>Finland: Veeti Räty</v>
      </c>
      <c r="BJ217" s="32">
        <f t="shared" si="161"/>
        <v>2</v>
      </c>
      <c r="BK217" s="32">
        <f t="shared" si="162"/>
        <v>2.0009399999999999</v>
      </c>
    </row>
    <row r="218" spans="11:63" ht="13.5" customHeight="1">
      <c r="K218" s="32" t="str">
        <f>Denmark!A219</f>
        <v>Whinchat</v>
      </c>
      <c r="L218" s="32">
        <f>Denmark!BA219</f>
        <v>0</v>
      </c>
      <c r="M218" s="32">
        <f>Norway!BA219</f>
        <v>0</v>
      </c>
      <c r="N218" s="32">
        <f>Finland!BA219</f>
        <v>2</v>
      </c>
      <c r="O218" s="32">
        <f>Sweden!BA219</f>
        <v>1</v>
      </c>
      <c r="P218" s="32">
        <f t="shared" si="129"/>
        <v>3</v>
      </c>
      <c r="Q218" s="32">
        <f t="shared" si="130"/>
        <v>2</v>
      </c>
      <c r="S218" s="32" t="str">
        <f t="shared" si="131"/>
        <v>Whinchat</v>
      </c>
      <c r="T218" s="32">
        <f t="shared" si="132"/>
        <v>3</v>
      </c>
      <c r="U218" s="32">
        <f t="shared" si="133"/>
        <v>2</v>
      </c>
      <c r="V218" s="32" t="str">
        <f t="shared" si="134"/>
        <v>Finland Sweden</v>
      </c>
      <c r="X218" s="32" t="str">
        <f t="shared" si="135"/>
        <v>Whinchat</v>
      </c>
      <c r="Y218" s="32" t="str">
        <f t="shared" si="136"/>
        <v/>
      </c>
      <c r="Z218" s="32" t="str">
        <f>IF(AND(P218&gt;0,P218&lt;3),TRIM(IF(L218&gt;0,"Denmark: "&amp;IFERROR(LOOKUP(2,1/(Denmark!$C219:$AZ219&lt;&gt;""),Denmark!$C$4:$AZ$4),"")&amp;" ","")&amp;IF(M218&gt;0,"Norway: "&amp;IFERROR(LOOKUP(2,1/(Norway!$C219:$AZ219&lt;&gt;""),Norway!$C$4:$AZ$4),"")&amp;" ","")&amp;IF(N218&gt;0,"Finland: "&amp;IFERROR(LOOKUP(2,1/(Finland!$C219:$AZ219&lt;&gt;""),Finland!$C$4:$AZ$4),"")&amp;" ","")&amp;IF(O218&gt;0,"Sweden: "&amp;IFERROR(LOOKUP(2,1/(Sweden!$C219:$AZ219&lt;&gt;""),Sweden!$C$4:$AZ$4),"")&amp;" ","")),"")</f>
        <v/>
      </c>
      <c r="AA218" s="32">
        <f t="shared" si="137"/>
        <v>3</v>
      </c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 t="str">
        <f t="shared" si="144"/>
        <v>Whinchat</v>
      </c>
      <c r="AP218" s="32">
        <f t="shared" si="145"/>
        <v>3</v>
      </c>
      <c r="AQ218" s="32">
        <f t="shared" si="146"/>
        <v>2</v>
      </c>
      <c r="AR218" s="32" t="str">
        <f t="shared" si="147"/>
        <v>Finland Sweden</v>
      </c>
      <c r="AS218" s="32">
        <f t="shared" si="148"/>
        <v>3.0009299999999999</v>
      </c>
      <c r="AT218" s="32"/>
      <c r="AU218" s="32" t="str">
        <f t="shared" si="149"/>
        <v>Whinchat</v>
      </c>
      <c r="AV218" s="32" t="str">
        <f t="shared" si="150"/>
        <v/>
      </c>
      <c r="AW218" s="32" t="str">
        <f t="shared" si="151"/>
        <v/>
      </c>
      <c r="AX218" s="32">
        <f t="shared" si="152"/>
        <v>3</v>
      </c>
      <c r="AY218" s="32">
        <f t="shared" si="153"/>
        <v>-1</v>
      </c>
      <c r="AZ218" s="32"/>
      <c r="BA218" s="32" t="str">
        <f t="shared" si="154"/>
        <v>Whinchat</v>
      </c>
      <c r="BB218" s="32">
        <f t="shared" si="155"/>
        <v>3</v>
      </c>
      <c r="BC218" s="32">
        <f t="shared" si="156"/>
        <v>2</v>
      </c>
      <c r="BD218" s="32" t="str">
        <f t="shared" si="157"/>
        <v>Finland Sweden</v>
      </c>
      <c r="BE218" s="32">
        <f t="shared" si="158"/>
        <v>-1</v>
      </c>
      <c r="BG218" s="32" t="str">
        <f t="shared" si="159"/>
        <v>Whinchat</v>
      </c>
      <c r="BH218" s="32" t="str">
        <f t="shared" si="160"/>
        <v/>
      </c>
      <c r="BI218" s="32" t="str">
        <f>IF(Q218=1,TRIM(IF(L218&gt;0,"Denmark: "&amp;IFERROR(LOOKUP(2,1/(Denmark!$C219:$AZ219&lt;&gt;""),Denmark!$C$4:$AZ$4),"")&amp;" ","")&amp;IF(M218&gt;0,"Norway: "&amp;IFERROR(LOOKUP(2,1/(Norway!$C219:$AZ219&lt;&gt;""),Norway!$C$4:$AZ$4),"")&amp;" ","")&amp;IF(N218&gt;0,"Finland: "&amp;IFERROR(LOOKUP(2,1/(Finland!$C219:$AZ219&lt;&gt;""),Finland!$C$4:$AZ$4),"")&amp;" ","")&amp;IF(O218&gt;0,"Sweden: "&amp;IFERROR(LOOKUP(2,1/(Sweden!$C219:$AZ219&lt;&gt;""),Sweden!$C$4:$AZ$4),"")&amp;" ","")),"")</f>
        <v/>
      </c>
      <c r="BJ218" s="32">
        <f t="shared" si="161"/>
        <v>3</v>
      </c>
      <c r="BK218" s="32">
        <f t="shared" si="162"/>
        <v>-1</v>
      </c>
    </row>
    <row r="219" spans="11:63" ht="13.5" customHeight="1">
      <c r="K219" s="32" t="str">
        <f>Denmark!A220</f>
        <v>European stonechat</v>
      </c>
      <c r="L219" s="32">
        <f>Denmark!BA220</f>
        <v>0</v>
      </c>
      <c r="M219" s="32">
        <f>Norway!BA220</f>
        <v>0</v>
      </c>
      <c r="N219" s="32">
        <f>Finland!BA220</f>
        <v>1</v>
      </c>
      <c r="O219" s="32">
        <f>Sweden!BA220</f>
        <v>0</v>
      </c>
      <c r="P219" s="32">
        <f t="shared" si="129"/>
        <v>1</v>
      </c>
      <c r="Q219" s="32">
        <f t="shared" si="130"/>
        <v>1</v>
      </c>
      <c r="S219" s="32" t="str">
        <f t="shared" si="131"/>
        <v>European stonechat</v>
      </c>
      <c r="T219" s="32">
        <f t="shared" si="132"/>
        <v>1</v>
      </c>
      <c r="U219" s="32">
        <f t="shared" si="133"/>
        <v>1</v>
      </c>
      <c r="V219" s="32" t="str">
        <f t="shared" si="134"/>
        <v>Finland</v>
      </c>
      <c r="X219" s="32" t="str">
        <f t="shared" si="135"/>
        <v>European stonechat</v>
      </c>
      <c r="Y219" s="32" t="str">
        <f t="shared" si="136"/>
        <v>Finland</v>
      </c>
      <c r="Z219" s="32" t="str">
        <f>IF(AND(P219&gt;0,P219&lt;3),TRIM(IF(L219&gt;0,"Denmark: "&amp;IFERROR(LOOKUP(2,1/(Denmark!$C220:$AZ220&lt;&gt;""),Denmark!$C$4:$AZ$4),"")&amp;" ","")&amp;IF(M219&gt;0,"Norway: "&amp;IFERROR(LOOKUP(2,1/(Norway!$C220:$AZ220&lt;&gt;""),Norway!$C$4:$AZ$4),"")&amp;" ","")&amp;IF(N219&gt;0,"Finland: "&amp;IFERROR(LOOKUP(2,1/(Finland!$C220:$AZ220&lt;&gt;""),Finland!$C$4:$AZ$4),"")&amp;" ","")&amp;IF(O219&gt;0,"Sweden: "&amp;IFERROR(LOOKUP(2,1/(Sweden!$C220:$AZ220&lt;&gt;""),Sweden!$C$4:$AZ$4),"")&amp;" ","")),"")</f>
        <v>Finland: Kia Varjonen</v>
      </c>
      <c r="AA219" s="32">
        <f t="shared" si="137"/>
        <v>1</v>
      </c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 t="str">
        <f t="shared" si="144"/>
        <v>European stonechat</v>
      </c>
      <c r="AP219" s="32">
        <f t="shared" si="145"/>
        <v>1</v>
      </c>
      <c r="AQ219" s="32">
        <f t="shared" si="146"/>
        <v>1</v>
      </c>
      <c r="AR219" s="32" t="str">
        <f t="shared" si="147"/>
        <v>Finland</v>
      </c>
      <c r="AS219" s="32">
        <f t="shared" si="148"/>
        <v>1.00092</v>
      </c>
      <c r="AT219" s="32"/>
      <c r="AU219" s="32" t="str">
        <f t="shared" si="149"/>
        <v>European stonechat</v>
      </c>
      <c r="AV219" s="32" t="str">
        <f t="shared" si="150"/>
        <v>Finland</v>
      </c>
      <c r="AW219" s="32" t="str">
        <f t="shared" si="151"/>
        <v>Finland: Kia Varjonen</v>
      </c>
      <c r="AX219" s="32">
        <f t="shared" si="152"/>
        <v>1</v>
      </c>
      <c r="AY219" s="32">
        <f t="shared" si="153"/>
        <v>2000.0920000000001</v>
      </c>
      <c r="AZ219" s="32"/>
      <c r="BA219" s="32" t="str">
        <f t="shared" si="154"/>
        <v>European stonechat</v>
      </c>
      <c r="BB219" s="32">
        <f t="shared" si="155"/>
        <v>1</v>
      </c>
      <c r="BC219" s="32">
        <f t="shared" si="156"/>
        <v>1</v>
      </c>
      <c r="BD219" s="32" t="str">
        <f t="shared" si="157"/>
        <v>Finland</v>
      </c>
      <c r="BE219" s="32">
        <f t="shared" si="158"/>
        <v>-1</v>
      </c>
      <c r="BG219" s="32" t="str">
        <f t="shared" si="159"/>
        <v>European stonechat</v>
      </c>
      <c r="BH219" s="32" t="str">
        <f t="shared" si="160"/>
        <v>Finland</v>
      </c>
      <c r="BI219" s="32" t="str">
        <f>IF(Q219=1,TRIM(IF(L219&gt;0,"Denmark: "&amp;IFERROR(LOOKUP(2,1/(Denmark!$C220:$AZ220&lt;&gt;""),Denmark!$C$4:$AZ$4),"")&amp;" ","")&amp;IF(M219&gt;0,"Norway: "&amp;IFERROR(LOOKUP(2,1/(Norway!$C220:$AZ220&lt;&gt;""),Norway!$C$4:$AZ$4),"")&amp;" ","")&amp;IF(N219&gt;0,"Finland: "&amp;IFERROR(LOOKUP(2,1/(Finland!$C220:$AZ220&lt;&gt;""),Finland!$C$4:$AZ$4),"")&amp;" ","")&amp;IF(O219&gt;0,"Sweden: "&amp;IFERROR(LOOKUP(2,1/(Sweden!$C220:$AZ220&lt;&gt;""),Sweden!$C$4:$AZ$4),"")&amp;" ","")),"")</f>
        <v>Finland: Kia Varjonen</v>
      </c>
      <c r="BJ219" s="32">
        <f t="shared" si="161"/>
        <v>1</v>
      </c>
      <c r="BK219" s="32">
        <f t="shared" si="162"/>
        <v>1.00092</v>
      </c>
    </row>
    <row r="220" spans="11:63" ht="13.5" customHeight="1">
      <c r="K220" s="32" t="str">
        <f>Denmark!A221</f>
        <v>Northern wheatear</v>
      </c>
      <c r="L220" s="32">
        <f>Denmark!BA221</f>
        <v>0</v>
      </c>
      <c r="M220" s="32">
        <f>Norway!BA221</f>
        <v>1</v>
      </c>
      <c r="N220" s="32">
        <f>Finland!BA221</f>
        <v>5</v>
      </c>
      <c r="O220" s="32">
        <f>Sweden!BA221</f>
        <v>13</v>
      </c>
      <c r="P220" s="32">
        <f t="shared" si="129"/>
        <v>19</v>
      </c>
      <c r="Q220" s="32">
        <f t="shared" si="130"/>
        <v>3</v>
      </c>
      <c r="S220" s="32" t="str">
        <f t="shared" si="131"/>
        <v>Northern wheatear</v>
      </c>
      <c r="T220" s="32">
        <f t="shared" si="132"/>
        <v>19</v>
      </c>
      <c r="U220" s="32">
        <f t="shared" si="133"/>
        <v>3</v>
      </c>
      <c r="V220" s="32" t="str">
        <f t="shared" si="134"/>
        <v>Norway Finland Sweden</v>
      </c>
      <c r="X220" s="32" t="str">
        <f t="shared" si="135"/>
        <v>Northern wheatear</v>
      </c>
      <c r="Y220" s="32" t="str">
        <f t="shared" si="136"/>
        <v/>
      </c>
      <c r="Z220" s="32" t="str">
        <f>IF(AND(P220&gt;0,P220&lt;3),TRIM(IF(L220&gt;0,"Denmark: "&amp;IFERROR(LOOKUP(2,1/(Denmark!$C221:$AZ221&lt;&gt;""),Denmark!$C$4:$AZ$4),"")&amp;" ","")&amp;IF(M220&gt;0,"Norway: "&amp;IFERROR(LOOKUP(2,1/(Norway!$C221:$AZ221&lt;&gt;""),Norway!$C$4:$AZ$4),"")&amp;" ","")&amp;IF(N220&gt;0,"Finland: "&amp;IFERROR(LOOKUP(2,1/(Finland!$C221:$AZ221&lt;&gt;""),Finland!$C$4:$AZ$4),"")&amp;" ","")&amp;IF(O220&gt;0,"Sweden: "&amp;IFERROR(LOOKUP(2,1/(Sweden!$C221:$AZ221&lt;&gt;""),Sweden!$C$4:$AZ$4),"")&amp;" ","")),"")</f>
        <v/>
      </c>
      <c r="AA220" s="32">
        <f t="shared" si="137"/>
        <v>19</v>
      </c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 t="str">
        <f t="shared" si="144"/>
        <v>Northern wheatear</v>
      </c>
      <c r="AP220" s="32">
        <f t="shared" si="145"/>
        <v>19</v>
      </c>
      <c r="AQ220" s="32">
        <f t="shared" si="146"/>
        <v>3</v>
      </c>
      <c r="AR220" s="32" t="str">
        <f t="shared" si="147"/>
        <v>Norway Finland Sweden</v>
      </c>
      <c r="AS220" s="32">
        <f t="shared" si="148"/>
        <v>19.000910000000001</v>
      </c>
      <c r="AT220" s="32"/>
      <c r="AU220" s="32" t="str">
        <f t="shared" si="149"/>
        <v>Northern wheatear</v>
      </c>
      <c r="AV220" s="32" t="str">
        <f t="shared" si="150"/>
        <v/>
      </c>
      <c r="AW220" s="32" t="str">
        <f t="shared" si="151"/>
        <v/>
      </c>
      <c r="AX220" s="32">
        <f t="shared" si="152"/>
        <v>19</v>
      </c>
      <c r="AY220" s="32">
        <f t="shared" si="153"/>
        <v>-1</v>
      </c>
      <c r="AZ220" s="32"/>
      <c r="BA220" s="32" t="str">
        <f t="shared" si="154"/>
        <v>Northern wheatear</v>
      </c>
      <c r="BB220" s="32">
        <f t="shared" si="155"/>
        <v>19</v>
      </c>
      <c r="BC220" s="32">
        <f t="shared" si="156"/>
        <v>3</v>
      </c>
      <c r="BD220" s="32" t="str">
        <f t="shared" si="157"/>
        <v>Norway Finland Sweden</v>
      </c>
      <c r="BE220" s="32">
        <f t="shared" si="158"/>
        <v>-1</v>
      </c>
      <c r="BG220" s="32" t="str">
        <f t="shared" si="159"/>
        <v>Northern wheatear</v>
      </c>
      <c r="BH220" s="32" t="str">
        <f t="shared" si="160"/>
        <v/>
      </c>
      <c r="BI220" s="32" t="str">
        <f>IF(Q220=1,TRIM(IF(L220&gt;0,"Denmark: "&amp;IFERROR(LOOKUP(2,1/(Denmark!$C221:$AZ221&lt;&gt;""),Denmark!$C$4:$AZ$4),"")&amp;" ","")&amp;IF(M220&gt;0,"Norway: "&amp;IFERROR(LOOKUP(2,1/(Norway!$C221:$AZ221&lt;&gt;""),Norway!$C$4:$AZ$4),"")&amp;" ","")&amp;IF(N220&gt;0,"Finland: "&amp;IFERROR(LOOKUP(2,1/(Finland!$C221:$AZ221&lt;&gt;""),Finland!$C$4:$AZ$4),"")&amp;" ","")&amp;IF(O220&gt;0,"Sweden: "&amp;IFERROR(LOOKUP(2,1/(Sweden!$C221:$AZ221&lt;&gt;""),Sweden!$C$4:$AZ$4),"")&amp;" ","")),"")</f>
        <v/>
      </c>
      <c r="BJ220" s="32">
        <f t="shared" si="161"/>
        <v>19</v>
      </c>
      <c r="BK220" s="32">
        <f t="shared" si="162"/>
        <v>-1</v>
      </c>
    </row>
    <row r="221" spans="11:63" ht="13.5" customHeight="1">
      <c r="K221" s="32" t="str">
        <f>Denmark!A222</f>
        <v>Ring ouzel</v>
      </c>
      <c r="L221" s="32">
        <f>Denmark!BA222</f>
        <v>0</v>
      </c>
      <c r="M221" s="32">
        <f>Norway!BA222</f>
        <v>0</v>
      </c>
      <c r="N221" s="32">
        <f>Finland!BA222</f>
        <v>0</v>
      </c>
      <c r="O221" s="32">
        <f>Sweden!BA222</f>
        <v>0</v>
      </c>
      <c r="P221" s="32">
        <f t="shared" si="129"/>
        <v>0</v>
      </c>
      <c r="Q221" s="32">
        <f t="shared" si="130"/>
        <v>0</v>
      </c>
      <c r="S221" s="32" t="str">
        <f t="shared" si="131"/>
        <v>Ring ouzel</v>
      </c>
      <c r="T221" s="32">
        <f t="shared" si="132"/>
        <v>0</v>
      </c>
      <c r="U221" s="32">
        <f t="shared" si="133"/>
        <v>0</v>
      </c>
      <c r="V221" s="32" t="str">
        <f t="shared" si="134"/>
        <v/>
      </c>
      <c r="X221" s="32" t="str">
        <f t="shared" si="135"/>
        <v>Ring ouzel</v>
      </c>
      <c r="Y221" s="32" t="str">
        <f t="shared" si="136"/>
        <v/>
      </c>
      <c r="Z221" s="32" t="str">
        <f>IF(AND(P221&gt;0,P221&lt;3),TRIM(IF(L221&gt;0,"Denmark: "&amp;IFERROR(LOOKUP(2,1/(Denmark!$C222:$AZ222&lt;&gt;""),Denmark!$C$4:$AZ$4),"")&amp;" ","")&amp;IF(M221&gt;0,"Norway: "&amp;IFERROR(LOOKUP(2,1/(Norway!$C222:$AZ222&lt;&gt;""),Norway!$C$4:$AZ$4),"")&amp;" ","")&amp;IF(N221&gt;0,"Finland: "&amp;IFERROR(LOOKUP(2,1/(Finland!$C222:$AZ222&lt;&gt;""),Finland!$C$4:$AZ$4),"")&amp;" ","")&amp;IF(O221&gt;0,"Sweden: "&amp;IFERROR(LOOKUP(2,1/(Sweden!$C222:$AZ222&lt;&gt;""),Sweden!$C$4:$AZ$4),"")&amp;" ","")),"")</f>
        <v/>
      </c>
      <c r="AA221" s="32">
        <f t="shared" si="137"/>
        <v>0</v>
      </c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 t="str">
        <f t="shared" si="144"/>
        <v>Ring ouzel</v>
      </c>
      <c r="AP221" s="32">
        <f t="shared" si="145"/>
        <v>0</v>
      </c>
      <c r="AQ221" s="32">
        <f t="shared" si="146"/>
        <v>0</v>
      </c>
      <c r="AR221" s="32" t="str">
        <f t="shared" si="147"/>
        <v/>
      </c>
      <c r="AS221" s="32">
        <f t="shared" si="148"/>
        <v>8.9999999999999998E-4</v>
      </c>
      <c r="AT221" s="32"/>
      <c r="AU221" s="32" t="str">
        <f t="shared" si="149"/>
        <v>Ring ouzel</v>
      </c>
      <c r="AV221" s="32" t="str">
        <f t="shared" si="150"/>
        <v/>
      </c>
      <c r="AW221" s="32" t="str">
        <f t="shared" si="151"/>
        <v/>
      </c>
      <c r="AX221" s="32">
        <f t="shared" si="152"/>
        <v>0</v>
      </c>
      <c r="AY221" s="32">
        <f t="shared" si="153"/>
        <v>-1</v>
      </c>
      <c r="AZ221" s="32"/>
      <c r="BA221" s="32" t="str">
        <f t="shared" si="154"/>
        <v>Ring ouzel</v>
      </c>
      <c r="BB221" s="32">
        <f t="shared" si="155"/>
        <v>0</v>
      </c>
      <c r="BC221" s="32">
        <f t="shared" si="156"/>
        <v>0</v>
      </c>
      <c r="BD221" s="32" t="str">
        <f t="shared" si="157"/>
        <v/>
      </c>
      <c r="BE221" s="32">
        <f t="shared" si="158"/>
        <v>-1</v>
      </c>
      <c r="BG221" s="32" t="str">
        <f t="shared" si="159"/>
        <v>Ring ouzel</v>
      </c>
      <c r="BH221" s="32" t="str">
        <f t="shared" si="160"/>
        <v/>
      </c>
      <c r="BI221" s="32" t="str">
        <f>IF(Q221=1,TRIM(IF(L221&gt;0,"Denmark: "&amp;IFERROR(LOOKUP(2,1/(Denmark!$C222:$AZ222&lt;&gt;""),Denmark!$C$4:$AZ$4),"")&amp;" ","")&amp;IF(M221&gt;0,"Norway: "&amp;IFERROR(LOOKUP(2,1/(Norway!$C222:$AZ222&lt;&gt;""),Norway!$C$4:$AZ$4),"")&amp;" ","")&amp;IF(N221&gt;0,"Finland: "&amp;IFERROR(LOOKUP(2,1/(Finland!$C222:$AZ222&lt;&gt;""),Finland!$C$4:$AZ$4),"")&amp;" ","")&amp;IF(O221&gt;0,"Sweden: "&amp;IFERROR(LOOKUP(2,1/(Sweden!$C222:$AZ222&lt;&gt;""),Sweden!$C$4:$AZ$4),"")&amp;" ","")),"")</f>
        <v/>
      </c>
      <c r="BJ221" s="32">
        <f t="shared" si="161"/>
        <v>0</v>
      </c>
      <c r="BK221" s="32">
        <f t="shared" si="162"/>
        <v>-1</v>
      </c>
    </row>
    <row r="222" spans="11:63" ht="13.5" customHeight="1">
      <c r="K222" s="32" t="str">
        <f>Denmark!A223</f>
        <v>Common blackbird</v>
      </c>
      <c r="L222" s="32">
        <f>Denmark!BA223</f>
        <v>0</v>
      </c>
      <c r="M222" s="32">
        <f>Norway!BA223</f>
        <v>3</v>
      </c>
      <c r="N222" s="32">
        <f>Finland!BA223</f>
        <v>23</v>
      </c>
      <c r="O222" s="32">
        <f>Sweden!BA223</f>
        <v>13</v>
      </c>
      <c r="P222" s="32">
        <f t="shared" si="129"/>
        <v>39</v>
      </c>
      <c r="Q222" s="32">
        <f t="shared" si="130"/>
        <v>3</v>
      </c>
      <c r="S222" s="32" t="str">
        <f t="shared" si="131"/>
        <v>Common blackbird</v>
      </c>
      <c r="T222" s="32">
        <f t="shared" si="132"/>
        <v>39</v>
      </c>
      <c r="U222" s="32">
        <f t="shared" si="133"/>
        <v>3</v>
      </c>
      <c r="V222" s="32" t="str">
        <f t="shared" si="134"/>
        <v>Norway Finland Sweden</v>
      </c>
      <c r="X222" s="32" t="str">
        <f t="shared" si="135"/>
        <v>Common blackbird</v>
      </c>
      <c r="Y222" s="32" t="str">
        <f t="shared" si="136"/>
        <v/>
      </c>
      <c r="Z222" s="32" t="str">
        <f>IF(AND(P222&gt;0,P222&lt;3),TRIM(IF(L222&gt;0,"Denmark: "&amp;IFERROR(LOOKUP(2,1/(Denmark!$C223:$AZ223&lt;&gt;""),Denmark!$C$4:$AZ$4),"")&amp;" ","")&amp;IF(M222&gt;0,"Norway: "&amp;IFERROR(LOOKUP(2,1/(Norway!$C223:$AZ223&lt;&gt;""),Norway!$C$4:$AZ$4),"")&amp;" ","")&amp;IF(N222&gt;0,"Finland: "&amp;IFERROR(LOOKUP(2,1/(Finland!$C223:$AZ223&lt;&gt;""),Finland!$C$4:$AZ$4),"")&amp;" ","")&amp;IF(O222&gt;0,"Sweden: "&amp;IFERROR(LOOKUP(2,1/(Sweden!$C223:$AZ223&lt;&gt;""),Sweden!$C$4:$AZ$4),"")&amp;" ","")),"")</f>
        <v/>
      </c>
      <c r="AA222" s="32">
        <f t="shared" si="137"/>
        <v>39</v>
      </c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 t="str">
        <f t="shared" si="144"/>
        <v>Common blackbird</v>
      </c>
      <c r="AP222" s="32">
        <f t="shared" si="145"/>
        <v>39</v>
      </c>
      <c r="AQ222" s="32">
        <f t="shared" si="146"/>
        <v>3</v>
      </c>
      <c r="AR222" s="32" t="str">
        <f t="shared" si="147"/>
        <v>Norway Finland Sweden</v>
      </c>
      <c r="AS222" s="32">
        <f t="shared" si="148"/>
        <v>39.000889999999998</v>
      </c>
      <c r="AT222" s="32"/>
      <c r="AU222" s="32" t="str">
        <f t="shared" si="149"/>
        <v>Common blackbird</v>
      </c>
      <c r="AV222" s="32" t="str">
        <f t="shared" si="150"/>
        <v/>
      </c>
      <c r="AW222" s="32" t="str">
        <f t="shared" si="151"/>
        <v/>
      </c>
      <c r="AX222" s="32">
        <f t="shared" si="152"/>
        <v>39</v>
      </c>
      <c r="AY222" s="32">
        <f t="shared" si="153"/>
        <v>-1</v>
      </c>
      <c r="AZ222" s="32"/>
      <c r="BA222" s="32" t="str">
        <f t="shared" si="154"/>
        <v>Common blackbird</v>
      </c>
      <c r="BB222" s="32">
        <f t="shared" si="155"/>
        <v>39</v>
      </c>
      <c r="BC222" s="32">
        <f t="shared" si="156"/>
        <v>3</v>
      </c>
      <c r="BD222" s="32" t="str">
        <f t="shared" si="157"/>
        <v>Norway Finland Sweden</v>
      </c>
      <c r="BE222" s="32">
        <f t="shared" si="158"/>
        <v>-1</v>
      </c>
      <c r="BG222" s="32" t="str">
        <f t="shared" si="159"/>
        <v>Common blackbird</v>
      </c>
      <c r="BH222" s="32" t="str">
        <f t="shared" si="160"/>
        <v/>
      </c>
      <c r="BI222" s="32" t="str">
        <f>IF(Q222=1,TRIM(IF(L222&gt;0,"Denmark: "&amp;IFERROR(LOOKUP(2,1/(Denmark!$C223:$AZ223&lt;&gt;""),Denmark!$C$4:$AZ$4),"")&amp;" ","")&amp;IF(M222&gt;0,"Norway: "&amp;IFERROR(LOOKUP(2,1/(Norway!$C223:$AZ223&lt;&gt;""),Norway!$C$4:$AZ$4),"")&amp;" ","")&amp;IF(N222&gt;0,"Finland: "&amp;IFERROR(LOOKUP(2,1/(Finland!$C223:$AZ223&lt;&gt;""),Finland!$C$4:$AZ$4),"")&amp;" ","")&amp;IF(O222&gt;0,"Sweden: "&amp;IFERROR(LOOKUP(2,1/(Sweden!$C223:$AZ223&lt;&gt;""),Sweden!$C$4:$AZ$4),"")&amp;" ","")),"")</f>
        <v/>
      </c>
      <c r="BJ222" s="32">
        <f t="shared" si="161"/>
        <v>39</v>
      </c>
      <c r="BK222" s="32">
        <f t="shared" si="162"/>
        <v>-1</v>
      </c>
    </row>
    <row r="223" spans="11:63" ht="13.5" customHeight="1">
      <c r="K223" s="32" t="str">
        <f>Denmark!A224</f>
        <v>Fieldfare</v>
      </c>
      <c r="L223" s="32">
        <f>Denmark!BA224</f>
        <v>0</v>
      </c>
      <c r="M223" s="32">
        <f>Norway!BA224</f>
        <v>0</v>
      </c>
      <c r="N223" s="32">
        <f>Finland!BA224</f>
        <v>21</v>
      </c>
      <c r="O223" s="32">
        <f>Sweden!BA224</f>
        <v>5</v>
      </c>
      <c r="P223" s="32">
        <f t="shared" si="129"/>
        <v>26</v>
      </c>
      <c r="Q223" s="32">
        <f t="shared" si="130"/>
        <v>2</v>
      </c>
      <c r="S223" s="32" t="str">
        <f t="shared" si="131"/>
        <v>Fieldfare</v>
      </c>
      <c r="T223" s="32">
        <f t="shared" si="132"/>
        <v>26</v>
      </c>
      <c r="U223" s="32">
        <f t="shared" si="133"/>
        <v>2</v>
      </c>
      <c r="V223" s="32" t="str">
        <f t="shared" si="134"/>
        <v>Finland Sweden</v>
      </c>
      <c r="X223" s="32" t="str">
        <f t="shared" si="135"/>
        <v>Fieldfare</v>
      </c>
      <c r="Y223" s="32" t="str">
        <f t="shared" si="136"/>
        <v/>
      </c>
      <c r="Z223" s="32" t="str">
        <f>IF(AND(P223&gt;0,P223&lt;3),TRIM(IF(L223&gt;0,"Denmark: "&amp;IFERROR(LOOKUP(2,1/(Denmark!$C224:$AZ224&lt;&gt;""),Denmark!$C$4:$AZ$4),"")&amp;" ","")&amp;IF(M223&gt;0,"Norway: "&amp;IFERROR(LOOKUP(2,1/(Norway!$C224:$AZ224&lt;&gt;""),Norway!$C$4:$AZ$4),"")&amp;" ","")&amp;IF(N223&gt;0,"Finland: "&amp;IFERROR(LOOKUP(2,1/(Finland!$C224:$AZ224&lt;&gt;""),Finland!$C$4:$AZ$4),"")&amp;" ","")&amp;IF(O223&gt;0,"Sweden: "&amp;IFERROR(LOOKUP(2,1/(Sweden!$C224:$AZ224&lt;&gt;""),Sweden!$C$4:$AZ$4),"")&amp;" ","")),"")</f>
        <v/>
      </c>
      <c r="AA223" s="32">
        <f t="shared" si="137"/>
        <v>26</v>
      </c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 t="str">
        <f t="shared" si="144"/>
        <v>Fieldfare</v>
      </c>
      <c r="AP223" s="32">
        <f t="shared" si="145"/>
        <v>26</v>
      </c>
      <c r="AQ223" s="32">
        <f t="shared" si="146"/>
        <v>2</v>
      </c>
      <c r="AR223" s="32" t="str">
        <f t="shared" si="147"/>
        <v>Finland Sweden</v>
      </c>
      <c r="AS223" s="32">
        <f t="shared" si="148"/>
        <v>26.000879999999999</v>
      </c>
      <c r="AT223" s="32"/>
      <c r="AU223" s="32" t="str">
        <f t="shared" si="149"/>
        <v>Fieldfare</v>
      </c>
      <c r="AV223" s="32" t="str">
        <f t="shared" si="150"/>
        <v/>
      </c>
      <c r="AW223" s="32" t="str">
        <f t="shared" si="151"/>
        <v/>
      </c>
      <c r="AX223" s="32">
        <f t="shared" si="152"/>
        <v>26</v>
      </c>
      <c r="AY223" s="32">
        <f t="shared" si="153"/>
        <v>-1</v>
      </c>
      <c r="AZ223" s="32"/>
      <c r="BA223" s="32" t="str">
        <f t="shared" si="154"/>
        <v>Fieldfare</v>
      </c>
      <c r="BB223" s="32">
        <f t="shared" si="155"/>
        <v>26</v>
      </c>
      <c r="BC223" s="32">
        <f t="shared" si="156"/>
        <v>2</v>
      </c>
      <c r="BD223" s="32" t="str">
        <f t="shared" si="157"/>
        <v>Finland Sweden</v>
      </c>
      <c r="BE223" s="32">
        <f t="shared" si="158"/>
        <v>-1</v>
      </c>
      <c r="BG223" s="32" t="str">
        <f t="shared" si="159"/>
        <v>Fieldfare</v>
      </c>
      <c r="BH223" s="32" t="str">
        <f t="shared" si="160"/>
        <v/>
      </c>
      <c r="BI223" s="32" t="str">
        <f>IF(Q223=1,TRIM(IF(L223&gt;0,"Denmark: "&amp;IFERROR(LOOKUP(2,1/(Denmark!$C224:$AZ224&lt;&gt;""),Denmark!$C$4:$AZ$4),"")&amp;" ","")&amp;IF(M223&gt;0,"Norway: "&amp;IFERROR(LOOKUP(2,1/(Norway!$C224:$AZ224&lt;&gt;""),Norway!$C$4:$AZ$4),"")&amp;" ","")&amp;IF(N223&gt;0,"Finland: "&amp;IFERROR(LOOKUP(2,1/(Finland!$C224:$AZ224&lt;&gt;""),Finland!$C$4:$AZ$4),"")&amp;" ","")&amp;IF(O223&gt;0,"Sweden: "&amp;IFERROR(LOOKUP(2,1/(Sweden!$C224:$AZ224&lt;&gt;""),Sweden!$C$4:$AZ$4),"")&amp;" ","")),"")</f>
        <v/>
      </c>
      <c r="BJ223" s="32">
        <f t="shared" si="161"/>
        <v>26</v>
      </c>
      <c r="BK223" s="32">
        <f t="shared" si="162"/>
        <v>-1</v>
      </c>
    </row>
    <row r="224" spans="11:63" ht="13.5" customHeight="1">
      <c r="K224" s="32" t="str">
        <f>Denmark!A225</f>
        <v>Song thrush</v>
      </c>
      <c r="L224" s="32">
        <f>Denmark!BA225</f>
        <v>0</v>
      </c>
      <c r="M224" s="32">
        <f>Norway!BA225</f>
        <v>1</v>
      </c>
      <c r="N224" s="32">
        <f>Finland!BA225</f>
        <v>11</v>
      </c>
      <c r="O224" s="32">
        <f>Sweden!BA225</f>
        <v>3</v>
      </c>
      <c r="P224" s="32">
        <f t="shared" si="129"/>
        <v>15</v>
      </c>
      <c r="Q224" s="32">
        <f t="shared" si="130"/>
        <v>3</v>
      </c>
      <c r="S224" s="32" t="str">
        <f t="shared" si="131"/>
        <v>Song thrush</v>
      </c>
      <c r="T224" s="32">
        <f t="shared" si="132"/>
        <v>15</v>
      </c>
      <c r="U224" s="32">
        <f t="shared" si="133"/>
        <v>3</v>
      </c>
      <c r="V224" s="32" t="str">
        <f t="shared" si="134"/>
        <v>Norway Finland Sweden</v>
      </c>
      <c r="X224" s="32" t="str">
        <f t="shared" si="135"/>
        <v>Song thrush</v>
      </c>
      <c r="Y224" s="32" t="str">
        <f t="shared" si="136"/>
        <v/>
      </c>
      <c r="Z224" s="32" t="str">
        <f>IF(AND(P224&gt;0,P224&lt;3),TRIM(IF(L224&gt;0,"Denmark: "&amp;IFERROR(LOOKUP(2,1/(Denmark!$C225:$AZ225&lt;&gt;""),Denmark!$C$4:$AZ$4),"")&amp;" ","")&amp;IF(M224&gt;0,"Norway: "&amp;IFERROR(LOOKUP(2,1/(Norway!$C225:$AZ225&lt;&gt;""),Norway!$C$4:$AZ$4),"")&amp;" ","")&amp;IF(N224&gt;0,"Finland: "&amp;IFERROR(LOOKUP(2,1/(Finland!$C225:$AZ225&lt;&gt;""),Finland!$C$4:$AZ$4),"")&amp;" ","")&amp;IF(O224&gt;0,"Sweden: "&amp;IFERROR(LOOKUP(2,1/(Sweden!$C225:$AZ225&lt;&gt;""),Sweden!$C$4:$AZ$4),"")&amp;" ","")),"")</f>
        <v/>
      </c>
      <c r="AA224" s="32">
        <f t="shared" si="137"/>
        <v>15</v>
      </c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 t="str">
        <f t="shared" si="144"/>
        <v>Song thrush</v>
      </c>
      <c r="AP224" s="32">
        <f t="shared" si="145"/>
        <v>15</v>
      </c>
      <c r="AQ224" s="32">
        <f t="shared" si="146"/>
        <v>3</v>
      </c>
      <c r="AR224" s="32" t="str">
        <f t="shared" si="147"/>
        <v>Norway Finland Sweden</v>
      </c>
      <c r="AS224" s="32">
        <f t="shared" si="148"/>
        <v>15.000870000000001</v>
      </c>
      <c r="AT224" s="32"/>
      <c r="AU224" s="32" t="str">
        <f t="shared" si="149"/>
        <v>Song thrush</v>
      </c>
      <c r="AV224" s="32" t="str">
        <f t="shared" si="150"/>
        <v/>
      </c>
      <c r="AW224" s="32" t="str">
        <f t="shared" si="151"/>
        <v/>
      </c>
      <c r="AX224" s="32">
        <f t="shared" si="152"/>
        <v>15</v>
      </c>
      <c r="AY224" s="32">
        <f t="shared" si="153"/>
        <v>-1</v>
      </c>
      <c r="AZ224" s="32"/>
      <c r="BA224" s="32" t="str">
        <f t="shared" si="154"/>
        <v>Song thrush</v>
      </c>
      <c r="BB224" s="32">
        <f t="shared" si="155"/>
        <v>15</v>
      </c>
      <c r="BC224" s="32">
        <f t="shared" si="156"/>
        <v>3</v>
      </c>
      <c r="BD224" s="32" t="str">
        <f t="shared" si="157"/>
        <v>Norway Finland Sweden</v>
      </c>
      <c r="BE224" s="32">
        <f t="shared" si="158"/>
        <v>-1</v>
      </c>
      <c r="BG224" s="32" t="str">
        <f t="shared" si="159"/>
        <v>Song thrush</v>
      </c>
      <c r="BH224" s="32" t="str">
        <f t="shared" si="160"/>
        <v/>
      </c>
      <c r="BI224" s="32" t="str">
        <f>IF(Q224=1,TRIM(IF(L224&gt;0,"Denmark: "&amp;IFERROR(LOOKUP(2,1/(Denmark!$C225:$AZ225&lt;&gt;""),Denmark!$C$4:$AZ$4),"")&amp;" ","")&amp;IF(M224&gt;0,"Norway: "&amp;IFERROR(LOOKUP(2,1/(Norway!$C225:$AZ225&lt;&gt;""),Norway!$C$4:$AZ$4),"")&amp;" ","")&amp;IF(N224&gt;0,"Finland: "&amp;IFERROR(LOOKUP(2,1/(Finland!$C225:$AZ225&lt;&gt;""),Finland!$C$4:$AZ$4),"")&amp;" ","")&amp;IF(O224&gt;0,"Sweden: "&amp;IFERROR(LOOKUP(2,1/(Sweden!$C225:$AZ225&lt;&gt;""),Sweden!$C$4:$AZ$4),"")&amp;" ","")),"")</f>
        <v/>
      </c>
      <c r="BJ224" s="32">
        <f t="shared" si="161"/>
        <v>15</v>
      </c>
      <c r="BK224" s="32">
        <f t="shared" si="162"/>
        <v>-1</v>
      </c>
    </row>
    <row r="225" spans="11:63" ht="13.5" customHeight="1">
      <c r="K225" s="32" t="str">
        <f>Denmark!A226</f>
        <v>Redwing</v>
      </c>
      <c r="L225" s="32">
        <f>Denmark!BA226</f>
        <v>0</v>
      </c>
      <c r="M225" s="32">
        <f>Norway!BA226</f>
        <v>0</v>
      </c>
      <c r="N225" s="32">
        <f>Finland!BA226</f>
        <v>18</v>
      </c>
      <c r="O225" s="32">
        <f>Sweden!BA226</f>
        <v>1</v>
      </c>
      <c r="P225" s="32">
        <f t="shared" si="129"/>
        <v>19</v>
      </c>
      <c r="Q225" s="32">
        <f t="shared" si="130"/>
        <v>2</v>
      </c>
      <c r="S225" s="32" t="str">
        <f t="shared" si="131"/>
        <v>Redwing</v>
      </c>
      <c r="T225" s="32">
        <f t="shared" si="132"/>
        <v>19</v>
      </c>
      <c r="U225" s="32">
        <f t="shared" si="133"/>
        <v>2</v>
      </c>
      <c r="V225" s="32" t="str">
        <f t="shared" si="134"/>
        <v>Finland Sweden</v>
      </c>
      <c r="X225" s="32" t="str">
        <f t="shared" si="135"/>
        <v>Redwing</v>
      </c>
      <c r="Y225" s="32" t="str">
        <f t="shared" si="136"/>
        <v/>
      </c>
      <c r="Z225" s="32" t="str">
        <f>IF(AND(P225&gt;0,P225&lt;3),TRIM(IF(L225&gt;0,"Denmark: "&amp;IFERROR(LOOKUP(2,1/(Denmark!$C226:$AZ226&lt;&gt;""),Denmark!$C$4:$AZ$4),"")&amp;" ","")&amp;IF(M225&gt;0,"Norway: "&amp;IFERROR(LOOKUP(2,1/(Norway!$C226:$AZ226&lt;&gt;""),Norway!$C$4:$AZ$4),"")&amp;" ","")&amp;IF(N225&gt;0,"Finland: "&amp;IFERROR(LOOKUP(2,1/(Finland!$C226:$AZ226&lt;&gt;""),Finland!$C$4:$AZ$4),"")&amp;" ","")&amp;IF(O225&gt;0,"Sweden: "&amp;IFERROR(LOOKUP(2,1/(Sweden!$C226:$AZ226&lt;&gt;""),Sweden!$C$4:$AZ$4),"")&amp;" ","")),"")</f>
        <v/>
      </c>
      <c r="AA225" s="32">
        <f t="shared" si="137"/>
        <v>19</v>
      </c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 t="str">
        <f t="shared" si="144"/>
        <v>Redwing</v>
      </c>
      <c r="AP225" s="32">
        <f t="shared" si="145"/>
        <v>19</v>
      </c>
      <c r="AQ225" s="32">
        <f t="shared" si="146"/>
        <v>2</v>
      </c>
      <c r="AR225" s="32" t="str">
        <f t="shared" si="147"/>
        <v>Finland Sweden</v>
      </c>
      <c r="AS225" s="32">
        <f t="shared" si="148"/>
        <v>19.000859999999999</v>
      </c>
      <c r="AT225" s="32"/>
      <c r="AU225" s="32" t="str">
        <f t="shared" si="149"/>
        <v>Redwing</v>
      </c>
      <c r="AV225" s="32" t="str">
        <f t="shared" si="150"/>
        <v/>
      </c>
      <c r="AW225" s="32" t="str">
        <f t="shared" si="151"/>
        <v/>
      </c>
      <c r="AX225" s="32">
        <f t="shared" si="152"/>
        <v>19</v>
      </c>
      <c r="AY225" s="32">
        <f t="shared" si="153"/>
        <v>-1</v>
      </c>
      <c r="AZ225" s="32"/>
      <c r="BA225" s="32" t="str">
        <f t="shared" si="154"/>
        <v>Redwing</v>
      </c>
      <c r="BB225" s="32">
        <f t="shared" si="155"/>
        <v>19</v>
      </c>
      <c r="BC225" s="32">
        <f t="shared" si="156"/>
        <v>2</v>
      </c>
      <c r="BD225" s="32" t="str">
        <f t="shared" si="157"/>
        <v>Finland Sweden</v>
      </c>
      <c r="BE225" s="32">
        <f t="shared" si="158"/>
        <v>-1</v>
      </c>
      <c r="BG225" s="32" t="str">
        <f t="shared" si="159"/>
        <v>Redwing</v>
      </c>
      <c r="BH225" s="32" t="str">
        <f t="shared" si="160"/>
        <v/>
      </c>
      <c r="BI225" s="32" t="str">
        <f>IF(Q225=1,TRIM(IF(L225&gt;0,"Denmark: "&amp;IFERROR(LOOKUP(2,1/(Denmark!$C226:$AZ226&lt;&gt;""),Denmark!$C$4:$AZ$4),"")&amp;" ","")&amp;IF(M225&gt;0,"Norway: "&amp;IFERROR(LOOKUP(2,1/(Norway!$C226:$AZ226&lt;&gt;""),Norway!$C$4:$AZ$4),"")&amp;" ","")&amp;IF(N225&gt;0,"Finland: "&amp;IFERROR(LOOKUP(2,1/(Finland!$C226:$AZ226&lt;&gt;""),Finland!$C$4:$AZ$4),"")&amp;" ","")&amp;IF(O225&gt;0,"Sweden: "&amp;IFERROR(LOOKUP(2,1/(Sweden!$C226:$AZ226&lt;&gt;""),Sweden!$C$4:$AZ$4),"")&amp;" ","")),"")</f>
        <v/>
      </c>
      <c r="BJ225" s="32">
        <f t="shared" si="161"/>
        <v>19</v>
      </c>
      <c r="BK225" s="32">
        <f t="shared" si="162"/>
        <v>-1</v>
      </c>
    </row>
    <row r="226" spans="11:63" ht="13.5" customHeight="1">
      <c r="K226" s="32" t="str">
        <f>Denmark!A227</f>
        <v>Mistle thrush</v>
      </c>
      <c r="L226" s="32">
        <f>Denmark!BA227</f>
        <v>0</v>
      </c>
      <c r="M226" s="32">
        <f>Norway!BA227</f>
        <v>0</v>
      </c>
      <c r="N226" s="32">
        <f>Finland!BA227</f>
        <v>10</v>
      </c>
      <c r="O226" s="32">
        <f>Sweden!BA227</f>
        <v>1</v>
      </c>
      <c r="P226" s="32">
        <f t="shared" si="129"/>
        <v>11</v>
      </c>
      <c r="Q226" s="32">
        <f t="shared" si="130"/>
        <v>2</v>
      </c>
      <c r="S226" s="32" t="str">
        <f t="shared" si="131"/>
        <v>Mistle thrush</v>
      </c>
      <c r="T226" s="32">
        <f t="shared" si="132"/>
        <v>11</v>
      </c>
      <c r="U226" s="32">
        <f t="shared" si="133"/>
        <v>2</v>
      </c>
      <c r="V226" s="32" t="str">
        <f t="shared" si="134"/>
        <v>Finland Sweden</v>
      </c>
      <c r="X226" s="32" t="str">
        <f t="shared" si="135"/>
        <v>Mistle thrush</v>
      </c>
      <c r="Y226" s="32" t="str">
        <f t="shared" si="136"/>
        <v/>
      </c>
      <c r="Z226" s="32" t="str">
        <f>IF(AND(P226&gt;0,P226&lt;3),TRIM(IF(L226&gt;0,"Denmark: "&amp;IFERROR(LOOKUP(2,1/(Denmark!$C227:$AZ227&lt;&gt;""),Denmark!$C$4:$AZ$4),"")&amp;" ","")&amp;IF(M226&gt;0,"Norway: "&amp;IFERROR(LOOKUP(2,1/(Norway!$C227:$AZ227&lt;&gt;""),Norway!$C$4:$AZ$4),"")&amp;" ","")&amp;IF(N226&gt;0,"Finland: "&amp;IFERROR(LOOKUP(2,1/(Finland!$C227:$AZ227&lt;&gt;""),Finland!$C$4:$AZ$4),"")&amp;" ","")&amp;IF(O226&gt;0,"Sweden: "&amp;IFERROR(LOOKUP(2,1/(Sweden!$C227:$AZ227&lt;&gt;""),Sweden!$C$4:$AZ$4),"")&amp;" ","")),"")</f>
        <v/>
      </c>
      <c r="AA226" s="32">
        <f t="shared" si="137"/>
        <v>11</v>
      </c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 t="str">
        <f t="shared" si="144"/>
        <v>Mistle thrush</v>
      </c>
      <c r="AP226" s="32">
        <f t="shared" si="145"/>
        <v>11</v>
      </c>
      <c r="AQ226" s="32">
        <f t="shared" si="146"/>
        <v>2</v>
      </c>
      <c r="AR226" s="32" t="str">
        <f t="shared" si="147"/>
        <v>Finland Sweden</v>
      </c>
      <c r="AS226" s="32">
        <f t="shared" si="148"/>
        <v>11.00085</v>
      </c>
      <c r="AT226" s="32"/>
      <c r="AU226" s="32" t="str">
        <f t="shared" si="149"/>
        <v>Mistle thrush</v>
      </c>
      <c r="AV226" s="32" t="str">
        <f t="shared" si="150"/>
        <v/>
      </c>
      <c r="AW226" s="32" t="str">
        <f t="shared" si="151"/>
        <v/>
      </c>
      <c r="AX226" s="32">
        <f t="shared" si="152"/>
        <v>11</v>
      </c>
      <c r="AY226" s="32">
        <f t="shared" si="153"/>
        <v>-1</v>
      </c>
      <c r="AZ226" s="32"/>
      <c r="BA226" s="32" t="str">
        <f t="shared" si="154"/>
        <v>Mistle thrush</v>
      </c>
      <c r="BB226" s="32">
        <f t="shared" si="155"/>
        <v>11</v>
      </c>
      <c r="BC226" s="32">
        <f t="shared" si="156"/>
        <v>2</v>
      </c>
      <c r="BD226" s="32" t="str">
        <f t="shared" si="157"/>
        <v>Finland Sweden</v>
      </c>
      <c r="BE226" s="32">
        <f t="shared" si="158"/>
        <v>-1</v>
      </c>
      <c r="BG226" s="32" t="str">
        <f t="shared" si="159"/>
        <v>Mistle thrush</v>
      </c>
      <c r="BH226" s="32" t="str">
        <f t="shared" si="160"/>
        <v/>
      </c>
      <c r="BI226" s="32" t="str">
        <f>IF(Q226=1,TRIM(IF(L226&gt;0,"Denmark: "&amp;IFERROR(LOOKUP(2,1/(Denmark!$C227:$AZ227&lt;&gt;""),Denmark!$C$4:$AZ$4),"")&amp;" ","")&amp;IF(M226&gt;0,"Norway: "&amp;IFERROR(LOOKUP(2,1/(Norway!$C227:$AZ227&lt;&gt;""),Norway!$C$4:$AZ$4),"")&amp;" ","")&amp;IF(N226&gt;0,"Finland: "&amp;IFERROR(LOOKUP(2,1/(Finland!$C227:$AZ227&lt;&gt;""),Finland!$C$4:$AZ$4),"")&amp;" ","")&amp;IF(O226&gt;0,"Sweden: "&amp;IFERROR(LOOKUP(2,1/(Sweden!$C227:$AZ227&lt;&gt;""),Sweden!$C$4:$AZ$4),"")&amp;" ","")),"")</f>
        <v/>
      </c>
      <c r="BJ226" s="32">
        <f t="shared" si="161"/>
        <v>11</v>
      </c>
      <c r="BK226" s="32">
        <f t="shared" si="162"/>
        <v>-1</v>
      </c>
    </row>
    <row r="227" spans="11:63" ht="13.5" customHeight="1">
      <c r="K227" s="32" t="str">
        <f>Denmark!A228</f>
        <v>Common grasshopper warbler</v>
      </c>
      <c r="L227" s="32">
        <f>Denmark!BA228</f>
        <v>0</v>
      </c>
      <c r="M227" s="32">
        <f>Norway!BA228</f>
        <v>0</v>
      </c>
      <c r="N227" s="32">
        <f>Finland!BA228</f>
        <v>0</v>
      </c>
      <c r="O227" s="32">
        <f>Sweden!BA228</f>
        <v>0</v>
      </c>
      <c r="P227" s="32">
        <f t="shared" si="129"/>
        <v>0</v>
      </c>
      <c r="Q227" s="32">
        <f t="shared" si="130"/>
        <v>0</v>
      </c>
      <c r="S227" s="32" t="str">
        <f t="shared" si="131"/>
        <v>Common grasshopper warbler</v>
      </c>
      <c r="T227" s="32">
        <f t="shared" si="132"/>
        <v>0</v>
      </c>
      <c r="U227" s="32">
        <f t="shared" si="133"/>
        <v>0</v>
      </c>
      <c r="V227" s="32" t="str">
        <f t="shared" si="134"/>
        <v/>
      </c>
      <c r="X227" s="32" t="str">
        <f t="shared" si="135"/>
        <v>Common grasshopper warbler</v>
      </c>
      <c r="Y227" s="32" t="str">
        <f t="shared" si="136"/>
        <v/>
      </c>
      <c r="Z227" s="32" t="str">
        <f>IF(AND(P227&gt;0,P227&lt;3),TRIM(IF(L227&gt;0,"Denmark: "&amp;IFERROR(LOOKUP(2,1/(Denmark!$C228:$AZ228&lt;&gt;""),Denmark!$C$4:$AZ$4),"")&amp;" ","")&amp;IF(M227&gt;0,"Norway: "&amp;IFERROR(LOOKUP(2,1/(Norway!$C228:$AZ228&lt;&gt;""),Norway!$C$4:$AZ$4),"")&amp;" ","")&amp;IF(N227&gt;0,"Finland: "&amp;IFERROR(LOOKUP(2,1/(Finland!$C228:$AZ228&lt;&gt;""),Finland!$C$4:$AZ$4),"")&amp;" ","")&amp;IF(O227&gt;0,"Sweden: "&amp;IFERROR(LOOKUP(2,1/(Sweden!$C228:$AZ228&lt;&gt;""),Sweden!$C$4:$AZ$4),"")&amp;" ","")),"")</f>
        <v/>
      </c>
      <c r="AA227" s="32">
        <f t="shared" si="137"/>
        <v>0</v>
      </c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 t="str">
        <f t="shared" si="144"/>
        <v>Common grasshopper warbler</v>
      </c>
      <c r="AP227" s="32">
        <f t="shared" si="145"/>
        <v>0</v>
      </c>
      <c r="AQ227" s="32">
        <f t="shared" si="146"/>
        <v>0</v>
      </c>
      <c r="AR227" s="32" t="str">
        <f t="shared" si="147"/>
        <v/>
      </c>
      <c r="AS227" s="32">
        <f t="shared" si="148"/>
        <v>8.4000000000000003E-4</v>
      </c>
      <c r="AT227" s="32"/>
      <c r="AU227" s="32" t="str">
        <f t="shared" si="149"/>
        <v>Common grasshopper warbler</v>
      </c>
      <c r="AV227" s="32" t="str">
        <f t="shared" si="150"/>
        <v/>
      </c>
      <c r="AW227" s="32" t="str">
        <f t="shared" si="151"/>
        <v/>
      </c>
      <c r="AX227" s="32">
        <f t="shared" si="152"/>
        <v>0</v>
      </c>
      <c r="AY227" s="32">
        <f t="shared" si="153"/>
        <v>-1</v>
      </c>
      <c r="AZ227" s="32"/>
      <c r="BA227" s="32" t="str">
        <f t="shared" si="154"/>
        <v>Common grasshopper warbler</v>
      </c>
      <c r="BB227" s="32">
        <f t="shared" si="155"/>
        <v>0</v>
      </c>
      <c r="BC227" s="32">
        <f t="shared" si="156"/>
        <v>0</v>
      </c>
      <c r="BD227" s="32" t="str">
        <f t="shared" si="157"/>
        <v/>
      </c>
      <c r="BE227" s="32">
        <f t="shared" si="158"/>
        <v>-1</v>
      </c>
      <c r="BG227" s="32" t="str">
        <f t="shared" si="159"/>
        <v>Common grasshopper warbler</v>
      </c>
      <c r="BH227" s="32" t="str">
        <f t="shared" si="160"/>
        <v/>
      </c>
      <c r="BI227" s="32" t="str">
        <f>IF(Q227=1,TRIM(IF(L227&gt;0,"Denmark: "&amp;IFERROR(LOOKUP(2,1/(Denmark!$C228:$AZ228&lt;&gt;""),Denmark!$C$4:$AZ$4),"")&amp;" ","")&amp;IF(M227&gt;0,"Norway: "&amp;IFERROR(LOOKUP(2,1/(Norway!$C228:$AZ228&lt;&gt;""),Norway!$C$4:$AZ$4),"")&amp;" ","")&amp;IF(N227&gt;0,"Finland: "&amp;IFERROR(LOOKUP(2,1/(Finland!$C228:$AZ228&lt;&gt;""),Finland!$C$4:$AZ$4),"")&amp;" ","")&amp;IF(O227&gt;0,"Sweden: "&amp;IFERROR(LOOKUP(2,1/(Sweden!$C228:$AZ228&lt;&gt;""),Sweden!$C$4:$AZ$4),"")&amp;" ","")),"")</f>
        <v/>
      </c>
      <c r="BJ227" s="32">
        <f t="shared" si="161"/>
        <v>0</v>
      </c>
      <c r="BK227" s="32">
        <f t="shared" si="162"/>
        <v>-1</v>
      </c>
    </row>
    <row r="228" spans="11:63" ht="13.5" customHeight="1">
      <c r="K228" s="32" t="str">
        <f>Denmark!A229</f>
        <v>River warbler</v>
      </c>
      <c r="L228" s="32">
        <f>Denmark!BA229</f>
        <v>0</v>
      </c>
      <c r="M228" s="32">
        <f>Norway!BA229</f>
        <v>0</v>
      </c>
      <c r="N228" s="32">
        <f>Finland!BA229</f>
        <v>0</v>
      </c>
      <c r="O228" s="32">
        <f>Sweden!BA229</f>
        <v>0</v>
      </c>
      <c r="P228" s="32">
        <f t="shared" si="129"/>
        <v>0</v>
      </c>
      <c r="Q228" s="32">
        <f t="shared" si="130"/>
        <v>0</v>
      </c>
      <c r="S228" s="32" t="str">
        <f t="shared" si="131"/>
        <v>River warbler</v>
      </c>
      <c r="T228" s="32">
        <f t="shared" si="132"/>
        <v>0</v>
      </c>
      <c r="U228" s="32">
        <f t="shared" si="133"/>
        <v>0</v>
      </c>
      <c r="V228" s="32" t="str">
        <f t="shared" si="134"/>
        <v/>
      </c>
      <c r="X228" s="32" t="str">
        <f t="shared" si="135"/>
        <v>River warbler</v>
      </c>
      <c r="Y228" s="32" t="str">
        <f t="shared" si="136"/>
        <v/>
      </c>
      <c r="Z228" s="32" t="str">
        <f>IF(AND(P228&gt;0,P228&lt;3),TRIM(IF(L228&gt;0,"Denmark: "&amp;IFERROR(LOOKUP(2,1/(Denmark!$C229:$AZ229&lt;&gt;""),Denmark!$C$4:$AZ$4),"")&amp;" ","")&amp;IF(M228&gt;0,"Norway: "&amp;IFERROR(LOOKUP(2,1/(Norway!$C229:$AZ229&lt;&gt;""),Norway!$C$4:$AZ$4),"")&amp;" ","")&amp;IF(N228&gt;0,"Finland: "&amp;IFERROR(LOOKUP(2,1/(Finland!$C229:$AZ229&lt;&gt;""),Finland!$C$4:$AZ$4),"")&amp;" ","")&amp;IF(O228&gt;0,"Sweden: "&amp;IFERROR(LOOKUP(2,1/(Sweden!$C229:$AZ229&lt;&gt;""),Sweden!$C$4:$AZ$4),"")&amp;" ","")),"")</f>
        <v/>
      </c>
      <c r="AA228" s="32">
        <f t="shared" si="137"/>
        <v>0</v>
      </c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 t="str">
        <f t="shared" si="144"/>
        <v>River warbler</v>
      </c>
      <c r="AP228" s="32">
        <f t="shared" si="145"/>
        <v>0</v>
      </c>
      <c r="AQ228" s="32">
        <f t="shared" si="146"/>
        <v>0</v>
      </c>
      <c r="AR228" s="32" t="str">
        <f t="shared" si="147"/>
        <v/>
      </c>
      <c r="AS228" s="32">
        <f t="shared" si="148"/>
        <v>8.3000000000000001E-4</v>
      </c>
      <c r="AT228" s="32"/>
      <c r="AU228" s="32" t="str">
        <f t="shared" si="149"/>
        <v>River warbler</v>
      </c>
      <c r="AV228" s="32" t="str">
        <f t="shared" si="150"/>
        <v/>
      </c>
      <c r="AW228" s="32" t="str">
        <f t="shared" si="151"/>
        <v/>
      </c>
      <c r="AX228" s="32">
        <f t="shared" si="152"/>
        <v>0</v>
      </c>
      <c r="AY228" s="32">
        <f t="shared" si="153"/>
        <v>-1</v>
      </c>
      <c r="AZ228" s="32"/>
      <c r="BA228" s="32" t="str">
        <f t="shared" si="154"/>
        <v>River warbler</v>
      </c>
      <c r="BB228" s="32">
        <f t="shared" si="155"/>
        <v>0</v>
      </c>
      <c r="BC228" s="32">
        <f t="shared" si="156"/>
        <v>0</v>
      </c>
      <c r="BD228" s="32" t="str">
        <f t="shared" si="157"/>
        <v/>
      </c>
      <c r="BE228" s="32">
        <f t="shared" si="158"/>
        <v>-1</v>
      </c>
      <c r="BG228" s="32" t="str">
        <f t="shared" si="159"/>
        <v>River warbler</v>
      </c>
      <c r="BH228" s="32" t="str">
        <f t="shared" si="160"/>
        <v/>
      </c>
      <c r="BI228" s="32" t="str">
        <f>IF(Q228=1,TRIM(IF(L228&gt;0,"Denmark: "&amp;IFERROR(LOOKUP(2,1/(Denmark!$C229:$AZ229&lt;&gt;""),Denmark!$C$4:$AZ$4),"")&amp;" ","")&amp;IF(M228&gt;0,"Norway: "&amp;IFERROR(LOOKUP(2,1/(Norway!$C229:$AZ229&lt;&gt;""),Norway!$C$4:$AZ$4),"")&amp;" ","")&amp;IF(N228&gt;0,"Finland: "&amp;IFERROR(LOOKUP(2,1/(Finland!$C229:$AZ229&lt;&gt;""),Finland!$C$4:$AZ$4),"")&amp;" ","")&amp;IF(O228&gt;0,"Sweden: "&amp;IFERROR(LOOKUP(2,1/(Sweden!$C229:$AZ229&lt;&gt;""),Sweden!$C$4:$AZ$4),"")&amp;" ","")),"")</f>
        <v/>
      </c>
      <c r="BJ228" s="32">
        <f t="shared" si="161"/>
        <v>0</v>
      </c>
      <c r="BK228" s="32">
        <f t="shared" si="162"/>
        <v>-1</v>
      </c>
    </row>
    <row r="229" spans="11:63" ht="13.5" customHeight="1">
      <c r="K229" s="32" t="str">
        <f>Denmark!A230</f>
        <v>Savi's warbler</v>
      </c>
      <c r="L229" s="32">
        <f>Denmark!BA230</f>
        <v>0</v>
      </c>
      <c r="M229" s="32">
        <f>Norway!BA230</f>
        <v>0</v>
      </c>
      <c r="N229" s="32">
        <f>Finland!BA230</f>
        <v>0</v>
      </c>
      <c r="O229" s="32">
        <f>Sweden!BA230</f>
        <v>0</v>
      </c>
      <c r="P229" s="32">
        <f t="shared" si="129"/>
        <v>0</v>
      </c>
      <c r="Q229" s="32">
        <f t="shared" si="130"/>
        <v>0</v>
      </c>
      <c r="S229" s="32" t="str">
        <f t="shared" si="131"/>
        <v>Savi's warbler</v>
      </c>
      <c r="T229" s="32">
        <f t="shared" si="132"/>
        <v>0</v>
      </c>
      <c r="U229" s="32">
        <f t="shared" si="133"/>
        <v>0</v>
      </c>
      <c r="V229" s="32" t="str">
        <f t="shared" si="134"/>
        <v/>
      </c>
      <c r="X229" s="32" t="str">
        <f t="shared" si="135"/>
        <v>Savi's warbler</v>
      </c>
      <c r="Y229" s="32" t="str">
        <f t="shared" si="136"/>
        <v/>
      </c>
      <c r="Z229" s="32" t="str">
        <f>IF(AND(P229&gt;0,P229&lt;3),TRIM(IF(L229&gt;0,"Denmark: "&amp;IFERROR(LOOKUP(2,1/(Denmark!$C230:$AZ230&lt;&gt;""),Denmark!$C$4:$AZ$4),"")&amp;" ","")&amp;IF(M229&gt;0,"Norway: "&amp;IFERROR(LOOKUP(2,1/(Norway!$C230:$AZ230&lt;&gt;""),Norway!$C$4:$AZ$4),"")&amp;" ","")&amp;IF(N229&gt;0,"Finland: "&amp;IFERROR(LOOKUP(2,1/(Finland!$C230:$AZ230&lt;&gt;""),Finland!$C$4:$AZ$4),"")&amp;" ","")&amp;IF(O229&gt;0,"Sweden: "&amp;IFERROR(LOOKUP(2,1/(Sweden!$C230:$AZ230&lt;&gt;""),Sweden!$C$4:$AZ$4),"")&amp;" ","")),"")</f>
        <v/>
      </c>
      <c r="AA229" s="32">
        <f t="shared" si="137"/>
        <v>0</v>
      </c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 t="str">
        <f t="shared" si="144"/>
        <v>Savi's warbler</v>
      </c>
      <c r="AP229" s="32">
        <f t="shared" si="145"/>
        <v>0</v>
      </c>
      <c r="AQ229" s="32">
        <f t="shared" si="146"/>
        <v>0</v>
      </c>
      <c r="AR229" s="32" t="str">
        <f t="shared" si="147"/>
        <v/>
      </c>
      <c r="AS229" s="32">
        <f t="shared" si="148"/>
        <v>8.1999999999999998E-4</v>
      </c>
      <c r="AT229" s="32"/>
      <c r="AU229" s="32" t="str">
        <f t="shared" si="149"/>
        <v>Savi's warbler</v>
      </c>
      <c r="AV229" s="32" t="str">
        <f t="shared" si="150"/>
        <v/>
      </c>
      <c r="AW229" s="32" t="str">
        <f t="shared" si="151"/>
        <v/>
      </c>
      <c r="AX229" s="32">
        <f t="shared" si="152"/>
        <v>0</v>
      </c>
      <c r="AY229" s="32">
        <f t="shared" si="153"/>
        <v>-1</v>
      </c>
      <c r="AZ229" s="32"/>
      <c r="BA229" s="32" t="str">
        <f t="shared" si="154"/>
        <v>Savi's warbler</v>
      </c>
      <c r="BB229" s="32">
        <f t="shared" si="155"/>
        <v>0</v>
      </c>
      <c r="BC229" s="32">
        <f t="shared" si="156"/>
        <v>0</v>
      </c>
      <c r="BD229" s="32" t="str">
        <f t="shared" si="157"/>
        <v/>
      </c>
      <c r="BE229" s="32">
        <f t="shared" si="158"/>
        <v>-1</v>
      </c>
      <c r="BG229" s="32" t="str">
        <f t="shared" si="159"/>
        <v>Savi's warbler</v>
      </c>
      <c r="BH229" s="32" t="str">
        <f t="shared" si="160"/>
        <v/>
      </c>
      <c r="BI229" s="32" t="str">
        <f>IF(Q229=1,TRIM(IF(L229&gt;0,"Denmark: "&amp;IFERROR(LOOKUP(2,1/(Denmark!$C230:$AZ230&lt;&gt;""),Denmark!$C$4:$AZ$4),"")&amp;" ","")&amp;IF(M229&gt;0,"Norway: "&amp;IFERROR(LOOKUP(2,1/(Norway!$C230:$AZ230&lt;&gt;""),Norway!$C$4:$AZ$4),"")&amp;" ","")&amp;IF(N229&gt;0,"Finland: "&amp;IFERROR(LOOKUP(2,1/(Finland!$C230:$AZ230&lt;&gt;""),Finland!$C$4:$AZ$4),"")&amp;" ","")&amp;IF(O229&gt;0,"Sweden: "&amp;IFERROR(LOOKUP(2,1/(Sweden!$C230:$AZ230&lt;&gt;""),Sweden!$C$4:$AZ$4),"")&amp;" ","")),"")</f>
        <v/>
      </c>
      <c r="BJ229" s="32">
        <f t="shared" si="161"/>
        <v>0</v>
      </c>
      <c r="BK229" s="32">
        <f t="shared" si="162"/>
        <v>-1</v>
      </c>
    </row>
    <row r="230" spans="11:63" ht="13.5" customHeight="1">
      <c r="K230" s="32" t="str">
        <f>Denmark!A231</f>
        <v>Sedge warbler</v>
      </c>
      <c r="L230" s="32">
        <f>Denmark!BA231</f>
        <v>0</v>
      </c>
      <c r="M230" s="32">
        <f>Norway!BA231</f>
        <v>0</v>
      </c>
      <c r="N230" s="32">
        <f>Finland!BA231</f>
        <v>2</v>
      </c>
      <c r="O230" s="32">
        <f>Sweden!BA231</f>
        <v>0</v>
      </c>
      <c r="P230" s="32">
        <f t="shared" si="129"/>
        <v>2</v>
      </c>
      <c r="Q230" s="32">
        <f t="shared" si="130"/>
        <v>1</v>
      </c>
      <c r="S230" s="32" t="str">
        <f t="shared" si="131"/>
        <v>Sedge warbler</v>
      </c>
      <c r="T230" s="32">
        <f t="shared" si="132"/>
        <v>2</v>
      </c>
      <c r="U230" s="32">
        <f t="shared" si="133"/>
        <v>1</v>
      </c>
      <c r="V230" s="32" t="str">
        <f t="shared" si="134"/>
        <v>Finland</v>
      </c>
      <c r="X230" s="32" t="str">
        <f t="shared" si="135"/>
        <v>Sedge warbler</v>
      </c>
      <c r="Y230" s="32" t="str">
        <f t="shared" si="136"/>
        <v>Finland</v>
      </c>
      <c r="Z230" s="32" t="str">
        <f>IF(AND(P230&gt;0,P230&lt;3),TRIM(IF(L230&gt;0,"Denmark: "&amp;IFERROR(LOOKUP(2,1/(Denmark!$C231:$AZ231&lt;&gt;""),Denmark!$C$4:$AZ$4),"")&amp;" ","")&amp;IF(M230&gt;0,"Norway: "&amp;IFERROR(LOOKUP(2,1/(Norway!$C231:$AZ231&lt;&gt;""),Norway!$C$4:$AZ$4),"")&amp;" ","")&amp;IF(N230&gt;0,"Finland: "&amp;IFERROR(LOOKUP(2,1/(Finland!$C231:$AZ231&lt;&gt;""),Finland!$C$4:$AZ$4),"")&amp;" ","")&amp;IF(O230&gt;0,"Sweden: "&amp;IFERROR(LOOKUP(2,1/(Sweden!$C231:$AZ231&lt;&gt;""),Sweden!$C$4:$AZ$4),"")&amp;" ","")),"")</f>
        <v>Finland: Viljami Selander</v>
      </c>
      <c r="AA230" s="32">
        <f t="shared" si="137"/>
        <v>2</v>
      </c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 t="str">
        <f t="shared" si="144"/>
        <v>Sedge warbler</v>
      </c>
      <c r="AP230" s="32">
        <f t="shared" si="145"/>
        <v>2</v>
      </c>
      <c r="AQ230" s="32">
        <f t="shared" si="146"/>
        <v>1</v>
      </c>
      <c r="AR230" s="32" t="str">
        <f t="shared" si="147"/>
        <v>Finland</v>
      </c>
      <c r="AS230" s="32">
        <f t="shared" si="148"/>
        <v>2.00081</v>
      </c>
      <c r="AT230" s="32"/>
      <c r="AU230" s="32" t="str">
        <f t="shared" si="149"/>
        <v>Sedge warbler</v>
      </c>
      <c r="AV230" s="32" t="str">
        <f t="shared" si="150"/>
        <v>Finland</v>
      </c>
      <c r="AW230" s="32" t="str">
        <f t="shared" si="151"/>
        <v>Finland: Viljami Selander</v>
      </c>
      <c r="AX230" s="32">
        <f t="shared" si="152"/>
        <v>2</v>
      </c>
      <c r="AY230" s="32">
        <f t="shared" si="153"/>
        <v>1000.081</v>
      </c>
      <c r="AZ230" s="32"/>
      <c r="BA230" s="32" t="str">
        <f t="shared" si="154"/>
        <v>Sedge warbler</v>
      </c>
      <c r="BB230" s="32">
        <f t="shared" si="155"/>
        <v>2</v>
      </c>
      <c r="BC230" s="32">
        <f t="shared" si="156"/>
        <v>1</v>
      </c>
      <c r="BD230" s="32" t="str">
        <f t="shared" si="157"/>
        <v>Finland</v>
      </c>
      <c r="BE230" s="32">
        <f t="shared" si="158"/>
        <v>-1</v>
      </c>
      <c r="BG230" s="32" t="str">
        <f t="shared" si="159"/>
        <v>Sedge warbler</v>
      </c>
      <c r="BH230" s="32" t="str">
        <f t="shared" si="160"/>
        <v>Finland</v>
      </c>
      <c r="BI230" s="32" t="str">
        <f>IF(Q230=1,TRIM(IF(L230&gt;0,"Denmark: "&amp;IFERROR(LOOKUP(2,1/(Denmark!$C231:$AZ231&lt;&gt;""),Denmark!$C$4:$AZ$4),"")&amp;" ","")&amp;IF(M230&gt;0,"Norway: "&amp;IFERROR(LOOKUP(2,1/(Norway!$C231:$AZ231&lt;&gt;""),Norway!$C$4:$AZ$4),"")&amp;" ","")&amp;IF(N230&gt;0,"Finland: "&amp;IFERROR(LOOKUP(2,1/(Finland!$C231:$AZ231&lt;&gt;""),Finland!$C$4:$AZ$4),"")&amp;" ","")&amp;IF(O230&gt;0,"Sweden: "&amp;IFERROR(LOOKUP(2,1/(Sweden!$C231:$AZ231&lt;&gt;""),Sweden!$C$4:$AZ$4),"")&amp;" ","")),"")</f>
        <v>Finland: Viljami Selander</v>
      </c>
      <c r="BJ230" s="32">
        <f t="shared" si="161"/>
        <v>2</v>
      </c>
      <c r="BK230" s="32">
        <f t="shared" si="162"/>
        <v>2.00081</v>
      </c>
    </row>
    <row r="231" spans="11:63" ht="13.5" customHeight="1">
      <c r="K231" s="32" t="str">
        <f>Denmark!A232</f>
        <v>Blyth's reed warbler</v>
      </c>
      <c r="L231" s="32">
        <f>Denmark!BA232</f>
        <v>0</v>
      </c>
      <c r="M231" s="32">
        <f>Norway!BA232</f>
        <v>0</v>
      </c>
      <c r="N231" s="32">
        <f>Finland!BA232</f>
        <v>0</v>
      </c>
      <c r="O231" s="32">
        <f>Sweden!BA232</f>
        <v>0</v>
      </c>
      <c r="P231" s="32">
        <f t="shared" si="129"/>
        <v>0</v>
      </c>
      <c r="Q231" s="32">
        <f t="shared" si="130"/>
        <v>0</v>
      </c>
      <c r="S231" s="32" t="str">
        <f t="shared" si="131"/>
        <v>Blyth's reed warbler</v>
      </c>
      <c r="T231" s="32">
        <f t="shared" si="132"/>
        <v>0</v>
      </c>
      <c r="U231" s="32">
        <f t="shared" si="133"/>
        <v>0</v>
      </c>
      <c r="V231" s="32" t="str">
        <f t="shared" si="134"/>
        <v/>
      </c>
      <c r="X231" s="32" t="str">
        <f t="shared" si="135"/>
        <v>Blyth's reed warbler</v>
      </c>
      <c r="Y231" s="32" t="str">
        <f t="shared" si="136"/>
        <v/>
      </c>
      <c r="Z231" s="32" t="str">
        <f>IF(AND(P231&gt;0,P231&lt;3),TRIM(IF(L231&gt;0,"Denmark: "&amp;IFERROR(LOOKUP(2,1/(Denmark!$C232:$AZ232&lt;&gt;""),Denmark!$C$4:$AZ$4),"")&amp;" ","")&amp;IF(M231&gt;0,"Norway: "&amp;IFERROR(LOOKUP(2,1/(Norway!$C232:$AZ232&lt;&gt;""),Norway!$C$4:$AZ$4),"")&amp;" ","")&amp;IF(N231&gt;0,"Finland: "&amp;IFERROR(LOOKUP(2,1/(Finland!$C232:$AZ232&lt;&gt;""),Finland!$C$4:$AZ$4),"")&amp;" ","")&amp;IF(O231&gt;0,"Sweden: "&amp;IFERROR(LOOKUP(2,1/(Sweden!$C232:$AZ232&lt;&gt;""),Sweden!$C$4:$AZ$4),"")&amp;" ","")),"")</f>
        <v/>
      </c>
      <c r="AA231" s="32">
        <f t="shared" si="137"/>
        <v>0</v>
      </c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 t="str">
        <f t="shared" si="144"/>
        <v>Blyth's reed warbler</v>
      </c>
      <c r="AP231" s="32">
        <f t="shared" si="145"/>
        <v>0</v>
      </c>
      <c r="AQ231" s="32">
        <f t="shared" si="146"/>
        <v>0</v>
      </c>
      <c r="AR231" s="32" t="str">
        <f t="shared" si="147"/>
        <v/>
      </c>
      <c r="AS231" s="32">
        <f t="shared" si="148"/>
        <v>8.0000000000000004E-4</v>
      </c>
      <c r="AT231" s="32"/>
      <c r="AU231" s="32" t="str">
        <f t="shared" si="149"/>
        <v>Blyth's reed warbler</v>
      </c>
      <c r="AV231" s="32" t="str">
        <f t="shared" si="150"/>
        <v/>
      </c>
      <c r="AW231" s="32" t="str">
        <f t="shared" si="151"/>
        <v/>
      </c>
      <c r="AX231" s="32">
        <f t="shared" si="152"/>
        <v>0</v>
      </c>
      <c r="AY231" s="32">
        <f t="shared" si="153"/>
        <v>-1</v>
      </c>
      <c r="AZ231" s="32"/>
      <c r="BA231" s="32" t="str">
        <f t="shared" si="154"/>
        <v>Blyth's reed warbler</v>
      </c>
      <c r="BB231" s="32">
        <f t="shared" si="155"/>
        <v>0</v>
      </c>
      <c r="BC231" s="32">
        <f t="shared" si="156"/>
        <v>0</v>
      </c>
      <c r="BD231" s="32" t="str">
        <f t="shared" si="157"/>
        <v/>
      </c>
      <c r="BE231" s="32">
        <f t="shared" si="158"/>
        <v>-1</v>
      </c>
      <c r="BG231" s="32" t="str">
        <f t="shared" si="159"/>
        <v>Blyth's reed warbler</v>
      </c>
      <c r="BH231" s="32" t="str">
        <f t="shared" si="160"/>
        <v/>
      </c>
      <c r="BI231" s="32" t="str">
        <f>IF(Q231=1,TRIM(IF(L231&gt;0,"Denmark: "&amp;IFERROR(LOOKUP(2,1/(Denmark!$C232:$AZ232&lt;&gt;""),Denmark!$C$4:$AZ$4),"")&amp;" ","")&amp;IF(M231&gt;0,"Norway: "&amp;IFERROR(LOOKUP(2,1/(Norway!$C232:$AZ232&lt;&gt;""),Norway!$C$4:$AZ$4),"")&amp;" ","")&amp;IF(N231&gt;0,"Finland: "&amp;IFERROR(LOOKUP(2,1/(Finland!$C232:$AZ232&lt;&gt;""),Finland!$C$4:$AZ$4),"")&amp;" ","")&amp;IF(O231&gt;0,"Sweden: "&amp;IFERROR(LOOKUP(2,1/(Sweden!$C232:$AZ232&lt;&gt;""),Sweden!$C$4:$AZ$4),"")&amp;" ","")),"")</f>
        <v/>
      </c>
      <c r="BJ231" s="32">
        <f t="shared" si="161"/>
        <v>0</v>
      </c>
      <c r="BK231" s="32">
        <f t="shared" si="162"/>
        <v>-1</v>
      </c>
    </row>
    <row r="232" spans="11:63" ht="13.5" customHeight="1">
      <c r="K232" s="32" t="str">
        <f>Denmark!A233</f>
        <v>Marsh warbler</v>
      </c>
      <c r="L232" s="32">
        <f>Denmark!BA233</f>
        <v>0</v>
      </c>
      <c r="M232" s="32">
        <f>Norway!BA233</f>
        <v>0</v>
      </c>
      <c r="N232" s="32">
        <f>Finland!BA233</f>
        <v>0</v>
      </c>
      <c r="O232" s="32">
        <f>Sweden!BA233</f>
        <v>0</v>
      </c>
      <c r="P232" s="32">
        <f t="shared" si="129"/>
        <v>0</v>
      </c>
      <c r="Q232" s="32">
        <f t="shared" si="130"/>
        <v>0</v>
      </c>
      <c r="S232" s="32" t="str">
        <f t="shared" si="131"/>
        <v>Marsh warbler</v>
      </c>
      <c r="T232" s="32">
        <f t="shared" si="132"/>
        <v>0</v>
      </c>
      <c r="U232" s="32">
        <f t="shared" si="133"/>
        <v>0</v>
      </c>
      <c r="V232" s="32" t="str">
        <f t="shared" si="134"/>
        <v/>
      </c>
      <c r="X232" s="32" t="str">
        <f t="shared" si="135"/>
        <v>Marsh warbler</v>
      </c>
      <c r="Y232" s="32" t="str">
        <f t="shared" si="136"/>
        <v/>
      </c>
      <c r="Z232" s="32" t="str">
        <f>IF(AND(P232&gt;0,P232&lt;3),TRIM(IF(L232&gt;0,"Denmark: "&amp;IFERROR(LOOKUP(2,1/(Denmark!$C233:$AZ233&lt;&gt;""),Denmark!$C$4:$AZ$4),"")&amp;" ","")&amp;IF(M232&gt;0,"Norway: "&amp;IFERROR(LOOKUP(2,1/(Norway!$C233:$AZ233&lt;&gt;""),Norway!$C$4:$AZ$4),"")&amp;" ","")&amp;IF(N232&gt;0,"Finland: "&amp;IFERROR(LOOKUP(2,1/(Finland!$C233:$AZ233&lt;&gt;""),Finland!$C$4:$AZ$4),"")&amp;" ","")&amp;IF(O232&gt;0,"Sweden: "&amp;IFERROR(LOOKUP(2,1/(Sweden!$C233:$AZ233&lt;&gt;""),Sweden!$C$4:$AZ$4),"")&amp;" ","")),"")</f>
        <v/>
      </c>
      <c r="AA232" s="32">
        <f t="shared" si="137"/>
        <v>0</v>
      </c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 t="str">
        <f t="shared" si="144"/>
        <v>Marsh warbler</v>
      </c>
      <c r="AP232" s="32">
        <f t="shared" si="145"/>
        <v>0</v>
      </c>
      <c r="AQ232" s="32">
        <f t="shared" si="146"/>
        <v>0</v>
      </c>
      <c r="AR232" s="32" t="str">
        <f t="shared" si="147"/>
        <v/>
      </c>
      <c r="AS232" s="32">
        <f t="shared" si="148"/>
        <v>7.9000000000000001E-4</v>
      </c>
      <c r="AT232" s="32"/>
      <c r="AU232" s="32" t="str">
        <f t="shared" si="149"/>
        <v>Marsh warbler</v>
      </c>
      <c r="AV232" s="32" t="str">
        <f t="shared" si="150"/>
        <v/>
      </c>
      <c r="AW232" s="32" t="str">
        <f t="shared" si="151"/>
        <v/>
      </c>
      <c r="AX232" s="32">
        <f t="shared" si="152"/>
        <v>0</v>
      </c>
      <c r="AY232" s="32">
        <f t="shared" si="153"/>
        <v>-1</v>
      </c>
      <c r="AZ232" s="32"/>
      <c r="BA232" s="32" t="str">
        <f t="shared" si="154"/>
        <v>Marsh warbler</v>
      </c>
      <c r="BB232" s="32">
        <f t="shared" si="155"/>
        <v>0</v>
      </c>
      <c r="BC232" s="32">
        <f t="shared" si="156"/>
        <v>0</v>
      </c>
      <c r="BD232" s="32" t="str">
        <f t="shared" si="157"/>
        <v/>
      </c>
      <c r="BE232" s="32">
        <f t="shared" si="158"/>
        <v>-1</v>
      </c>
      <c r="BG232" s="32" t="str">
        <f t="shared" si="159"/>
        <v>Marsh warbler</v>
      </c>
      <c r="BH232" s="32" t="str">
        <f t="shared" si="160"/>
        <v/>
      </c>
      <c r="BI232" s="32" t="str">
        <f>IF(Q232=1,TRIM(IF(L232&gt;0,"Denmark: "&amp;IFERROR(LOOKUP(2,1/(Denmark!$C233:$AZ233&lt;&gt;""),Denmark!$C$4:$AZ$4),"")&amp;" ","")&amp;IF(M232&gt;0,"Norway: "&amp;IFERROR(LOOKUP(2,1/(Norway!$C233:$AZ233&lt;&gt;""),Norway!$C$4:$AZ$4),"")&amp;" ","")&amp;IF(N232&gt;0,"Finland: "&amp;IFERROR(LOOKUP(2,1/(Finland!$C233:$AZ233&lt;&gt;""),Finland!$C$4:$AZ$4),"")&amp;" ","")&amp;IF(O232&gt;0,"Sweden: "&amp;IFERROR(LOOKUP(2,1/(Sweden!$C233:$AZ233&lt;&gt;""),Sweden!$C$4:$AZ$4),"")&amp;" ","")),"")</f>
        <v/>
      </c>
      <c r="BJ232" s="32">
        <f t="shared" si="161"/>
        <v>0</v>
      </c>
      <c r="BK232" s="32">
        <f t="shared" si="162"/>
        <v>-1</v>
      </c>
    </row>
    <row r="233" spans="11:63" ht="13.5" customHeight="1">
      <c r="K233" s="32" t="str">
        <f>Denmark!A234</f>
        <v>Common reed warbler</v>
      </c>
      <c r="L233" s="32">
        <f>Denmark!BA234</f>
        <v>0</v>
      </c>
      <c r="M233" s="32">
        <f>Norway!BA234</f>
        <v>0</v>
      </c>
      <c r="N233" s="32">
        <f>Finland!BA234</f>
        <v>0</v>
      </c>
      <c r="O233" s="32">
        <f>Sweden!BA234</f>
        <v>0</v>
      </c>
      <c r="P233" s="32">
        <f t="shared" si="129"/>
        <v>0</v>
      </c>
      <c r="Q233" s="32">
        <f t="shared" si="130"/>
        <v>0</v>
      </c>
      <c r="S233" s="32" t="str">
        <f t="shared" si="131"/>
        <v>Common reed warbler</v>
      </c>
      <c r="T233" s="32">
        <f t="shared" si="132"/>
        <v>0</v>
      </c>
      <c r="U233" s="32">
        <f t="shared" si="133"/>
        <v>0</v>
      </c>
      <c r="V233" s="32" t="str">
        <f t="shared" si="134"/>
        <v/>
      </c>
      <c r="X233" s="32" t="str">
        <f t="shared" si="135"/>
        <v>Common reed warbler</v>
      </c>
      <c r="Y233" s="32" t="str">
        <f t="shared" si="136"/>
        <v/>
      </c>
      <c r="Z233" s="32" t="str">
        <f>IF(AND(P233&gt;0,P233&lt;3),TRIM(IF(L233&gt;0,"Denmark: "&amp;IFERROR(LOOKUP(2,1/(Denmark!$C234:$AZ234&lt;&gt;""),Denmark!$C$4:$AZ$4),"")&amp;" ","")&amp;IF(M233&gt;0,"Norway: "&amp;IFERROR(LOOKUP(2,1/(Norway!$C234:$AZ234&lt;&gt;""),Norway!$C$4:$AZ$4),"")&amp;" ","")&amp;IF(N233&gt;0,"Finland: "&amp;IFERROR(LOOKUP(2,1/(Finland!$C234:$AZ234&lt;&gt;""),Finland!$C$4:$AZ$4),"")&amp;" ","")&amp;IF(O233&gt;0,"Sweden: "&amp;IFERROR(LOOKUP(2,1/(Sweden!$C234:$AZ234&lt;&gt;""),Sweden!$C$4:$AZ$4),"")&amp;" ","")),"")</f>
        <v/>
      </c>
      <c r="AA233" s="32">
        <f t="shared" si="137"/>
        <v>0</v>
      </c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 t="str">
        <f t="shared" si="144"/>
        <v>Common reed warbler</v>
      </c>
      <c r="AP233" s="32">
        <f t="shared" si="145"/>
        <v>0</v>
      </c>
      <c r="AQ233" s="32">
        <f t="shared" si="146"/>
        <v>0</v>
      </c>
      <c r="AR233" s="32" t="str">
        <f t="shared" si="147"/>
        <v/>
      </c>
      <c r="AS233" s="32">
        <f t="shared" si="148"/>
        <v>7.7999999999999999E-4</v>
      </c>
      <c r="AT233" s="32"/>
      <c r="AU233" s="32" t="str">
        <f t="shared" si="149"/>
        <v>Common reed warbler</v>
      </c>
      <c r="AV233" s="32" t="str">
        <f t="shared" si="150"/>
        <v/>
      </c>
      <c r="AW233" s="32" t="str">
        <f t="shared" si="151"/>
        <v/>
      </c>
      <c r="AX233" s="32">
        <f t="shared" si="152"/>
        <v>0</v>
      </c>
      <c r="AY233" s="32">
        <f t="shared" si="153"/>
        <v>-1</v>
      </c>
      <c r="AZ233" s="32"/>
      <c r="BA233" s="32" t="str">
        <f t="shared" si="154"/>
        <v>Common reed warbler</v>
      </c>
      <c r="BB233" s="32">
        <f t="shared" si="155"/>
        <v>0</v>
      </c>
      <c r="BC233" s="32">
        <f t="shared" si="156"/>
        <v>0</v>
      </c>
      <c r="BD233" s="32" t="str">
        <f t="shared" si="157"/>
        <v/>
      </c>
      <c r="BE233" s="32">
        <f t="shared" si="158"/>
        <v>-1</v>
      </c>
      <c r="BG233" s="32" t="str">
        <f t="shared" si="159"/>
        <v>Common reed warbler</v>
      </c>
      <c r="BH233" s="32" t="str">
        <f t="shared" si="160"/>
        <v/>
      </c>
      <c r="BI233" s="32" t="str">
        <f>IF(Q233=1,TRIM(IF(L233&gt;0,"Denmark: "&amp;IFERROR(LOOKUP(2,1/(Denmark!$C234:$AZ234&lt;&gt;""),Denmark!$C$4:$AZ$4),"")&amp;" ","")&amp;IF(M233&gt;0,"Norway: "&amp;IFERROR(LOOKUP(2,1/(Norway!$C234:$AZ234&lt;&gt;""),Norway!$C$4:$AZ$4),"")&amp;" ","")&amp;IF(N233&gt;0,"Finland: "&amp;IFERROR(LOOKUP(2,1/(Finland!$C234:$AZ234&lt;&gt;""),Finland!$C$4:$AZ$4),"")&amp;" ","")&amp;IF(O233&gt;0,"Sweden: "&amp;IFERROR(LOOKUP(2,1/(Sweden!$C234:$AZ234&lt;&gt;""),Sweden!$C$4:$AZ$4),"")&amp;" ","")),"")</f>
        <v/>
      </c>
      <c r="BJ233" s="32">
        <f t="shared" si="161"/>
        <v>0</v>
      </c>
      <c r="BK233" s="32">
        <f t="shared" si="162"/>
        <v>-1</v>
      </c>
    </row>
    <row r="234" spans="11:63" ht="13.5" customHeight="1">
      <c r="K234" s="32" t="str">
        <f>Denmark!A235</f>
        <v>Great reed warbler</v>
      </c>
      <c r="L234" s="32">
        <f>Denmark!BA235</f>
        <v>0</v>
      </c>
      <c r="M234" s="32">
        <f>Norway!BA235</f>
        <v>0</v>
      </c>
      <c r="N234" s="32">
        <f>Finland!BA235</f>
        <v>0</v>
      </c>
      <c r="O234" s="32">
        <f>Sweden!BA235</f>
        <v>0</v>
      </c>
      <c r="P234" s="32">
        <f t="shared" si="129"/>
        <v>0</v>
      </c>
      <c r="Q234" s="32">
        <f t="shared" si="130"/>
        <v>0</v>
      </c>
      <c r="S234" s="32" t="str">
        <f t="shared" si="131"/>
        <v>Great reed warbler</v>
      </c>
      <c r="T234" s="32">
        <f t="shared" si="132"/>
        <v>0</v>
      </c>
      <c r="U234" s="32">
        <f t="shared" si="133"/>
        <v>0</v>
      </c>
      <c r="V234" s="32" t="str">
        <f t="shared" si="134"/>
        <v/>
      </c>
      <c r="X234" s="32" t="str">
        <f t="shared" si="135"/>
        <v>Great reed warbler</v>
      </c>
      <c r="Y234" s="32" t="str">
        <f t="shared" si="136"/>
        <v/>
      </c>
      <c r="Z234" s="32" t="str">
        <f>IF(AND(P234&gt;0,P234&lt;3),TRIM(IF(L234&gt;0,"Denmark: "&amp;IFERROR(LOOKUP(2,1/(Denmark!$C235:$AZ235&lt;&gt;""),Denmark!$C$4:$AZ$4),"")&amp;" ","")&amp;IF(M234&gt;0,"Norway: "&amp;IFERROR(LOOKUP(2,1/(Norway!$C235:$AZ235&lt;&gt;""),Norway!$C$4:$AZ$4),"")&amp;" ","")&amp;IF(N234&gt;0,"Finland: "&amp;IFERROR(LOOKUP(2,1/(Finland!$C235:$AZ235&lt;&gt;""),Finland!$C$4:$AZ$4),"")&amp;" ","")&amp;IF(O234&gt;0,"Sweden: "&amp;IFERROR(LOOKUP(2,1/(Sweden!$C235:$AZ235&lt;&gt;""),Sweden!$C$4:$AZ$4),"")&amp;" ","")),"")</f>
        <v/>
      </c>
      <c r="AA234" s="32">
        <f t="shared" si="137"/>
        <v>0</v>
      </c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 t="str">
        <f t="shared" si="144"/>
        <v>Great reed warbler</v>
      </c>
      <c r="AP234" s="32">
        <f t="shared" si="145"/>
        <v>0</v>
      </c>
      <c r="AQ234" s="32">
        <f t="shared" si="146"/>
        <v>0</v>
      </c>
      <c r="AR234" s="32" t="str">
        <f t="shared" si="147"/>
        <v/>
      </c>
      <c r="AS234" s="32">
        <f t="shared" si="148"/>
        <v>7.6999999999999996E-4</v>
      </c>
      <c r="AT234" s="32"/>
      <c r="AU234" s="32" t="str">
        <f t="shared" si="149"/>
        <v>Great reed warbler</v>
      </c>
      <c r="AV234" s="32" t="str">
        <f t="shared" si="150"/>
        <v/>
      </c>
      <c r="AW234" s="32" t="str">
        <f t="shared" si="151"/>
        <v/>
      </c>
      <c r="AX234" s="32">
        <f t="shared" si="152"/>
        <v>0</v>
      </c>
      <c r="AY234" s="32">
        <f t="shared" si="153"/>
        <v>-1</v>
      </c>
      <c r="AZ234" s="32"/>
      <c r="BA234" s="32" t="str">
        <f t="shared" si="154"/>
        <v>Great reed warbler</v>
      </c>
      <c r="BB234" s="32">
        <f t="shared" si="155"/>
        <v>0</v>
      </c>
      <c r="BC234" s="32">
        <f t="shared" si="156"/>
        <v>0</v>
      </c>
      <c r="BD234" s="32" t="str">
        <f t="shared" si="157"/>
        <v/>
      </c>
      <c r="BE234" s="32">
        <f t="shared" si="158"/>
        <v>-1</v>
      </c>
      <c r="BG234" s="32" t="str">
        <f t="shared" si="159"/>
        <v>Great reed warbler</v>
      </c>
      <c r="BH234" s="32" t="str">
        <f t="shared" si="160"/>
        <v/>
      </c>
      <c r="BI234" s="32" t="str">
        <f>IF(Q234=1,TRIM(IF(L234&gt;0,"Denmark: "&amp;IFERROR(LOOKUP(2,1/(Denmark!$C235:$AZ235&lt;&gt;""),Denmark!$C$4:$AZ$4),"")&amp;" ","")&amp;IF(M234&gt;0,"Norway: "&amp;IFERROR(LOOKUP(2,1/(Norway!$C235:$AZ235&lt;&gt;""),Norway!$C$4:$AZ$4),"")&amp;" ","")&amp;IF(N234&gt;0,"Finland: "&amp;IFERROR(LOOKUP(2,1/(Finland!$C235:$AZ235&lt;&gt;""),Finland!$C$4:$AZ$4),"")&amp;" ","")&amp;IF(O234&gt;0,"Sweden: "&amp;IFERROR(LOOKUP(2,1/(Sweden!$C235:$AZ235&lt;&gt;""),Sweden!$C$4:$AZ$4),"")&amp;" ","")),"")</f>
        <v/>
      </c>
      <c r="BJ234" s="32">
        <f t="shared" si="161"/>
        <v>0</v>
      </c>
      <c r="BK234" s="32">
        <f t="shared" si="162"/>
        <v>-1</v>
      </c>
    </row>
    <row r="235" spans="11:63" ht="13.5" customHeight="1">
      <c r="K235" s="32" t="str">
        <f>Denmark!A236</f>
        <v>Icterine warbler</v>
      </c>
      <c r="L235" s="32">
        <f>Denmark!BA236</f>
        <v>0</v>
      </c>
      <c r="M235" s="32">
        <f>Norway!BA236</f>
        <v>0</v>
      </c>
      <c r="N235" s="32">
        <f>Finland!BA236</f>
        <v>0</v>
      </c>
      <c r="O235" s="32">
        <f>Sweden!BA236</f>
        <v>0</v>
      </c>
      <c r="P235" s="32">
        <f t="shared" si="129"/>
        <v>0</v>
      </c>
      <c r="Q235" s="32">
        <f t="shared" si="130"/>
        <v>0</v>
      </c>
      <c r="S235" s="32" t="str">
        <f t="shared" si="131"/>
        <v>Icterine warbler</v>
      </c>
      <c r="T235" s="32">
        <f t="shared" si="132"/>
        <v>0</v>
      </c>
      <c r="U235" s="32">
        <f t="shared" si="133"/>
        <v>0</v>
      </c>
      <c r="V235" s="32" t="str">
        <f t="shared" si="134"/>
        <v/>
      </c>
      <c r="X235" s="32" t="str">
        <f t="shared" si="135"/>
        <v>Icterine warbler</v>
      </c>
      <c r="Y235" s="32" t="str">
        <f t="shared" si="136"/>
        <v/>
      </c>
      <c r="Z235" s="32" t="str">
        <f>IF(AND(P235&gt;0,P235&lt;3),TRIM(IF(L235&gt;0,"Denmark: "&amp;IFERROR(LOOKUP(2,1/(Denmark!$C236:$AZ236&lt;&gt;""),Denmark!$C$4:$AZ$4),"")&amp;" ","")&amp;IF(M235&gt;0,"Norway: "&amp;IFERROR(LOOKUP(2,1/(Norway!$C236:$AZ236&lt;&gt;""),Norway!$C$4:$AZ$4),"")&amp;" ","")&amp;IF(N235&gt;0,"Finland: "&amp;IFERROR(LOOKUP(2,1/(Finland!$C236:$AZ236&lt;&gt;""),Finland!$C$4:$AZ$4),"")&amp;" ","")&amp;IF(O235&gt;0,"Sweden: "&amp;IFERROR(LOOKUP(2,1/(Sweden!$C236:$AZ236&lt;&gt;""),Sweden!$C$4:$AZ$4),"")&amp;" ","")),"")</f>
        <v/>
      </c>
      <c r="AA235" s="32">
        <f t="shared" si="137"/>
        <v>0</v>
      </c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 t="str">
        <f t="shared" si="144"/>
        <v>Icterine warbler</v>
      </c>
      <c r="AP235" s="32">
        <f t="shared" si="145"/>
        <v>0</v>
      </c>
      <c r="AQ235" s="32">
        <f t="shared" si="146"/>
        <v>0</v>
      </c>
      <c r="AR235" s="32" t="str">
        <f t="shared" si="147"/>
        <v/>
      </c>
      <c r="AS235" s="32">
        <f t="shared" si="148"/>
        <v>7.6000000000000004E-4</v>
      </c>
      <c r="AT235" s="32"/>
      <c r="AU235" s="32" t="str">
        <f t="shared" si="149"/>
        <v>Icterine warbler</v>
      </c>
      <c r="AV235" s="32" t="str">
        <f t="shared" si="150"/>
        <v/>
      </c>
      <c r="AW235" s="32" t="str">
        <f t="shared" si="151"/>
        <v/>
      </c>
      <c r="AX235" s="32">
        <f t="shared" si="152"/>
        <v>0</v>
      </c>
      <c r="AY235" s="32">
        <f t="shared" si="153"/>
        <v>-1</v>
      </c>
      <c r="AZ235" s="32"/>
      <c r="BA235" s="32" t="str">
        <f t="shared" si="154"/>
        <v>Icterine warbler</v>
      </c>
      <c r="BB235" s="32">
        <f t="shared" si="155"/>
        <v>0</v>
      </c>
      <c r="BC235" s="32">
        <f t="shared" si="156"/>
        <v>0</v>
      </c>
      <c r="BD235" s="32" t="str">
        <f t="shared" si="157"/>
        <v/>
      </c>
      <c r="BE235" s="32">
        <f t="shared" si="158"/>
        <v>-1</v>
      </c>
      <c r="BG235" s="32" t="str">
        <f t="shared" si="159"/>
        <v>Icterine warbler</v>
      </c>
      <c r="BH235" s="32" t="str">
        <f t="shared" si="160"/>
        <v/>
      </c>
      <c r="BI235" s="32" t="str">
        <f>IF(Q235=1,TRIM(IF(L235&gt;0,"Denmark: "&amp;IFERROR(LOOKUP(2,1/(Denmark!$C236:$AZ236&lt;&gt;""),Denmark!$C$4:$AZ$4),"")&amp;" ","")&amp;IF(M235&gt;0,"Norway: "&amp;IFERROR(LOOKUP(2,1/(Norway!$C236:$AZ236&lt;&gt;""),Norway!$C$4:$AZ$4),"")&amp;" ","")&amp;IF(N235&gt;0,"Finland: "&amp;IFERROR(LOOKUP(2,1/(Finland!$C236:$AZ236&lt;&gt;""),Finland!$C$4:$AZ$4),"")&amp;" ","")&amp;IF(O235&gt;0,"Sweden: "&amp;IFERROR(LOOKUP(2,1/(Sweden!$C236:$AZ236&lt;&gt;""),Sweden!$C$4:$AZ$4),"")&amp;" ","")),"")</f>
        <v/>
      </c>
      <c r="BJ235" s="32">
        <f t="shared" si="161"/>
        <v>0</v>
      </c>
      <c r="BK235" s="32">
        <f t="shared" si="162"/>
        <v>-1</v>
      </c>
    </row>
    <row r="236" spans="11:63" ht="13.5" customHeight="1">
      <c r="K236" s="32" t="str">
        <f>Denmark!A237</f>
        <v>Barred warbler</v>
      </c>
      <c r="L236" s="32">
        <f>Denmark!BA237</f>
        <v>0</v>
      </c>
      <c r="M236" s="32">
        <f>Norway!BA237</f>
        <v>0</v>
      </c>
      <c r="N236" s="32">
        <f>Finland!BA237</f>
        <v>0</v>
      </c>
      <c r="O236" s="32">
        <f>Sweden!BA237</f>
        <v>0</v>
      </c>
      <c r="P236" s="32">
        <f t="shared" si="129"/>
        <v>0</v>
      </c>
      <c r="Q236" s="32">
        <f t="shared" si="130"/>
        <v>0</v>
      </c>
      <c r="S236" s="32" t="str">
        <f t="shared" si="131"/>
        <v>Barred warbler</v>
      </c>
      <c r="T236" s="32">
        <f t="shared" si="132"/>
        <v>0</v>
      </c>
      <c r="U236" s="32">
        <f t="shared" si="133"/>
        <v>0</v>
      </c>
      <c r="V236" s="32" t="str">
        <f t="shared" si="134"/>
        <v/>
      </c>
      <c r="X236" s="32" t="str">
        <f t="shared" si="135"/>
        <v>Barred warbler</v>
      </c>
      <c r="Y236" s="32" t="str">
        <f t="shared" si="136"/>
        <v/>
      </c>
      <c r="Z236" s="32" t="str">
        <f>IF(AND(P236&gt;0,P236&lt;3),TRIM(IF(L236&gt;0,"Denmark: "&amp;IFERROR(LOOKUP(2,1/(Denmark!$C237:$AZ237&lt;&gt;""),Denmark!$C$4:$AZ$4),"")&amp;" ","")&amp;IF(M236&gt;0,"Norway: "&amp;IFERROR(LOOKUP(2,1/(Norway!$C237:$AZ237&lt;&gt;""),Norway!$C$4:$AZ$4),"")&amp;" ","")&amp;IF(N236&gt;0,"Finland: "&amp;IFERROR(LOOKUP(2,1/(Finland!$C237:$AZ237&lt;&gt;""),Finland!$C$4:$AZ$4),"")&amp;" ","")&amp;IF(O236&gt;0,"Sweden: "&amp;IFERROR(LOOKUP(2,1/(Sweden!$C237:$AZ237&lt;&gt;""),Sweden!$C$4:$AZ$4),"")&amp;" ","")),"")</f>
        <v/>
      </c>
      <c r="AA236" s="32">
        <f t="shared" si="137"/>
        <v>0</v>
      </c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 t="str">
        <f t="shared" si="144"/>
        <v>Barred warbler</v>
      </c>
      <c r="AP236" s="32">
        <f t="shared" si="145"/>
        <v>0</v>
      </c>
      <c r="AQ236" s="32">
        <f t="shared" si="146"/>
        <v>0</v>
      </c>
      <c r="AR236" s="32" t="str">
        <f t="shared" si="147"/>
        <v/>
      </c>
      <c r="AS236" s="32">
        <f t="shared" si="148"/>
        <v>7.5000000000000002E-4</v>
      </c>
      <c r="AT236" s="32"/>
      <c r="AU236" s="32" t="str">
        <f t="shared" si="149"/>
        <v>Barred warbler</v>
      </c>
      <c r="AV236" s="32" t="str">
        <f t="shared" si="150"/>
        <v/>
      </c>
      <c r="AW236" s="32" t="str">
        <f t="shared" si="151"/>
        <v/>
      </c>
      <c r="AX236" s="32">
        <f t="shared" si="152"/>
        <v>0</v>
      </c>
      <c r="AY236" s="32">
        <f t="shared" si="153"/>
        <v>-1</v>
      </c>
      <c r="AZ236" s="32"/>
      <c r="BA236" s="32" t="str">
        <f t="shared" si="154"/>
        <v>Barred warbler</v>
      </c>
      <c r="BB236" s="32">
        <f t="shared" si="155"/>
        <v>0</v>
      </c>
      <c r="BC236" s="32">
        <f t="shared" si="156"/>
        <v>0</v>
      </c>
      <c r="BD236" s="32" t="str">
        <f t="shared" si="157"/>
        <v/>
      </c>
      <c r="BE236" s="32">
        <f t="shared" si="158"/>
        <v>-1</v>
      </c>
      <c r="BG236" s="32" t="str">
        <f t="shared" si="159"/>
        <v>Barred warbler</v>
      </c>
      <c r="BH236" s="32" t="str">
        <f t="shared" si="160"/>
        <v/>
      </c>
      <c r="BI236" s="32" t="str">
        <f>IF(Q236=1,TRIM(IF(L236&gt;0,"Denmark: "&amp;IFERROR(LOOKUP(2,1/(Denmark!$C237:$AZ237&lt;&gt;""),Denmark!$C$4:$AZ$4),"")&amp;" ","")&amp;IF(M236&gt;0,"Norway: "&amp;IFERROR(LOOKUP(2,1/(Norway!$C237:$AZ237&lt;&gt;""),Norway!$C$4:$AZ$4),"")&amp;" ","")&amp;IF(N236&gt;0,"Finland: "&amp;IFERROR(LOOKUP(2,1/(Finland!$C237:$AZ237&lt;&gt;""),Finland!$C$4:$AZ$4),"")&amp;" ","")&amp;IF(O236&gt;0,"Sweden: "&amp;IFERROR(LOOKUP(2,1/(Sweden!$C237:$AZ237&lt;&gt;""),Sweden!$C$4:$AZ$4),"")&amp;" ","")),"")</f>
        <v/>
      </c>
      <c r="BJ236" s="32">
        <f t="shared" si="161"/>
        <v>0</v>
      </c>
      <c r="BK236" s="32">
        <f t="shared" si="162"/>
        <v>-1</v>
      </c>
    </row>
    <row r="237" spans="11:63" ht="13.5" customHeight="1">
      <c r="K237" s="32" t="str">
        <f>Denmark!A238</f>
        <v>Lesser whitethroat</v>
      </c>
      <c r="L237" s="32">
        <f>Denmark!BA238</f>
        <v>0</v>
      </c>
      <c r="M237" s="32">
        <f>Norway!BA238</f>
        <v>0</v>
      </c>
      <c r="N237" s="32">
        <f>Finland!BA238</f>
        <v>4</v>
      </c>
      <c r="O237" s="32">
        <f>Sweden!BA238</f>
        <v>0</v>
      </c>
      <c r="P237" s="32">
        <f t="shared" si="129"/>
        <v>4</v>
      </c>
      <c r="Q237" s="32">
        <f t="shared" si="130"/>
        <v>1</v>
      </c>
      <c r="S237" s="32" t="str">
        <f t="shared" si="131"/>
        <v>Lesser whitethroat</v>
      </c>
      <c r="T237" s="32">
        <f t="shared" si="132"/>
        <v>4</v>
      </c>
      <c r="U237" s="32">
        <f t="shared" si="133"/>
        <v>1</v>
      </c>
      <c r="V237" s="32" t="str">
        <f t="shared" si="134"/>
        <v>Finland</v>
      </c>
      <c r="X237" s="32" t="str">
        <f t="shared" si="135"/>
        <v>Lesser whitethroat</v>
      </c>
      <c r="Y237" s="32" t="str">
        <f t="shared" si="136"/>
        <v/>
      </c>
      <c r="Z237" s="32" t="str">
        <f>IF(AND(P237&gt;0,P237&lt;3),TRIM(IF(L237&gt;0,"Denmark: "&amp;IFERROR(LOOKUP(2,1/(Denmark!$C238:$AZ238&lt;&gt;""),Denmark!$C$4:$AZ$4),"")&amp;" ","")&amp;IF(M237&gt;0,"Norway: "&amp;IFERROR(LOOKUP(2,1/(Norway!$C238:$AZ238&lt;&gt;""),Norway!$C$4:$AZ$4),"")&amp;" ","")&amp;IF(N237&gt;0,"Finland: "&amp;IFERROR(LOOKUP(2,1/(Finland!$C238:$AZ238&lt;&gt;""),Finland!$C$4:$AZ$4),"")&amp;" ","")&amp;IF(O237&gt;0,"Sweden: "&amp;IFERROR(LOOKUP(2,1/(Sweden!$C238:$AZ238&lt;&gt;""),Sweden!$C$4:$AZ$4),"")&amp;" ","")),"")</f>
        <v/>
      </c>
      <c r="AA237" s="32">
        <f t="shared" si="137"/>
        <v>4</v>
      </c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 t="str">
        <f t="shared" si="144"/>
        <v>Lesser whitethroat</v>
      </c>
      <c r="AP237" s="32">
        <f t="shared" si="145"/>
        <v>4</v>
      </c>
      <c r="AQ237" s="32">
        <f t="shared" si="146"/>
        <v>1</v>
      </c>
      <c r="AR237" s="32" t="str">
        <f t="shared" si="147"/>
        <v>Finland</v>
      </c>
      <c r="AS237" s="32">
        <f t="shared" si="148"/>
        <v>4.0007400000000004</v>
      </c>
      <c r="AT237" s="32"/>
      <c r="AU237" s="32" t="str">
        <f t="shared" si="149"/>
        <v>Lesser whitethroat</v>
      </c>
      <c r="AV237" s="32" t="str">
        <f t="shared" si="150"/>
        <v/>
      </c>
      <c r="AW237" s="32" t="str">
        <f t="shared" si="151"/>
        <v/>
      </c>
      <c r="AX237" s="32">
        <f t="shared" si="152"/>
        <v>4</v>
      </c>
      <c r="AY237" s="32">
        <f t="shared" si="153"/>
        <v>-1</v>
      </c>
      <c r="AZ237" s="32"/>
      <c r="BA237" s="32" t="str">
        <f t="shared" si="154"/>
        <v>Lesser whitethroat</v>
      </c>
      <c r="BB237" s="32">
        <f t="shared" si="155"/>
        <v>4</v>
      </c>
      <c r="BC237" s="32">
        <f t="shared" si="156"/>
        <v>1</v>
      </c>
      <c r="BD237" s="32" t="str">
        <f t="shared" si="157"/>
        <v>Finland</v>
      </c>
      <c r="BE237" s="32">
        <f t="shared" si="158"/>
        <v>-1</v>
      </c>
      <c r="BG237" s="32" t="str">
        <f t="shared" si="159"/>
        <v>Lesser whitethroat</v>
      </c>
      <c r="BH237" s="32" t="str">
        <f t="shared" si="160"/>
        <v>Finland</v>
      </c>
      <c r="BI237" s="32" t="str">
        <f>IF(Q237=1,TRIM(IF(L237&gt;0,"Denmark: "&amp;IFERROR(LOOKUP(2,1/(Denmark!$C238:$AZ238&lt;&gt;""),Denmark!$C$4:$AZ$4),"")&amp;" ","")&amp;IF(M237&gt;0,"Norway: "&amp;IFERROR(LOOKUP(2,1/(Norway!$C238:$AZ238&lt;&gt;""),Norway!$C$4:$AZ$4),"")&amp;" ","")&amp;IF(N237&gt;0,"Finland: "&amp;IFERROR(LOOKUP(2,1/(Finland!$C238:$AZ238&lt;&gt;""),Finland!$C$4:$AZ$4),"")&amp;" ","")&amp;IF(O237&gt;0,"Sweden: "&amp;IFERROR(LOOKUP(2,1/(Sweden!$C238:$AZ238&lt;&gt;""),Sweden!$C$4:$AZ$4),"")&amp;" ","")),"")</f>
        <v>Finland: Julia J</v>
      </c>
      <c r="BJ237" s="32">
        <f t="shared" si="161"/>
        <v>4</v>
      </c>
      <c r="BK237" s="32">
        <f t="shared" si="162"/>
        <v>4.0007400000000004</v>
      </c>
    </row>
    <row r="238" spans="11:63" ht="13.5" customHeight="1">
      <c r="K238" s="32" t="str">
        <f>Denmark!A239</f>
        <v>Common whitethroat</v>
      </c>
      <c r="L238" s="32">
        <f>Denmark!BA239</f>
        <v>0</v>
      </c>
      <c r="M238" s="32">
        <f>Norway!BA239</f>
        <v>0</v>
      </c>
      <c r="N238" s="32">
        <f>Finland!BA239</f>
        <v>2</v>
      </c>
      <c r="O238" s="32">
        <f>Sweden!BA239</f>
        <v>0</v>
      </c>
      <c r="P238" s="32">
        <f t="shared" si="129"/>
        <v>2</v>
      </c>
      <c r="Q238" s="32">
        <f t="shared" si="130"/>
        <v>1</v>
      </c>
      <c r="S238" s="32" t="str">
        <f t="shared" si="131"/>
        <v>Common whitethroat</v>
      </c>
      <c r="T238" s="32">
        <f t="shared" si="132"/>
        <v>2</v>
      </c>
      <c r="U238" s="32">
        <f t="shared" si="133"/>
        <v>1</v>
      </c>
      <c r="V238" s="32" t="str">
        <f t="shared" si="134"/>
        <v>Finland</v>
      </c>
      <c r="X238" s="32" t="str">
        <f t="shared" si="135"/>
        <v>Common whitethroat</v>
      </c>
      <c r="Y238" s="32" t="str">
        <f t="shared" si="136"/>
        <v>Finland</v>
      </c>
      <c r="Z238" s="32" t="str">
        <f>IF(AND(P238&gt;0,P238&lt;3),TRIM(IF(L238&gt;0,"Denmark: "&amp;IFERROR(LOOKUP(2,1/(Denmark!$C239:$AZ239&lt;&gt;""),Denmark!$C$4:$AZ$4),"")&amp;" ","")&amp;IF(M238&gt;0,"Norway: "&amp;IFERROR(LOOKUP(2,1/(Norway!$C239:$AZ239&lt;&gt;""),Norway!$C$4:$AZ$4),"")&amp;" ","")&amp;IF(N238&gt;0,"Finland: "&amp;IFERROR(LOOKUP(2,1/(Finland!$C239:$AZ239&lt;&gt;""),Finland!$C$4:$AZ$4),"")&amp;" ","")&amp;IF(O238&gt;0,"Sweden: "&amp;IFERROR(LOOKUP(2,1/(Sweden!$C239:$AZ239&lt;&gt;""),Sweden!$C$4:$AZ$4),"")&amp;" ","")),"")</f>
        <v>Finland: Viljami Selander</v>
      </c>
      <c r="AA238" s="32">
        <f t="shared" si="137"/>
        <v>2</v>
      </c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 t="str">
        <f t="shared" si="144"/>
        <v>Common whitethroat</v>
      </c>
      <c r="AP238" s="32">
        <f t="shared" si="145"/>
        <v>2</v>
      </c>
      <c r="AQ238" s="32">
        <f t="shared" si="146"/>
        <v>1</v>
      </c>
      <c r="AR238" s="32" t="str">
        <f t="shared" si="147"/>
        <v>Finland</v>
      </c>
      <c r="AS238" s="32">
        <f t="shared" si="148"/>
        <v>2.0007299999999999</v>
      </c>
      <c r="AT238" s="32"/>
      <c r="AU238" s="32" t="str">
        <f t="shared" si="149"/>
        <v>Common whitethroat</v>
      </c>
      <c r="AV238" s="32" t="str">
        <f t="shared" si="150"/>
        <v>Finland</v>
      </c>
      <c r="AW238" s="32" t="str">
        <f t="shared" si="151"/>
        <v>Finland: Viljami Selander</v>
      </c>
      <c r="AX238" s="32">
        <f t="shared" si="152"/>
        <v>2</v>
      </c>
      <c r="AY238" s="32">
        <f t="shared" si="153"/>
        <v>1000.073</v>
      </c>
      <c r="AZ238" s="32"/>
      <c r="BA238" s="32" t="str">
        <f t="shared" si="154"/>
        <v>Common whitethroat</v>
      </c>
      <c r="BB238" s="32">
        <f t="shared" si="155"/>
        <v>2</v>
      </c>
      <c r="BC238" s="32">
        <f t="shared" si="156"/>
        <v>1</v>
      </c>
      <c r="BD238" s="32" t="str">
        <f t="shared" si="157"/>
        <v>Finland</v>
      </c>
      <c r="BE238" s="32">
        <f t="shared" si="158"/>
        <v>-1</v>
      </c>
      <c r="BG238" s="32" t="str">
        <f t="shared" si="159"/>
        <v>Common whitethroat</v>
      </c>
      <c r="BH238" s="32" t="str">
        <f t="shared" si="160"/>
        <v>Finland</v>
      </c>
      <c r="BI238" s="32" t="str">
        <f>IF(Q238=1,TRIM(IF(L238&gt;0,"Denmark: "&amp;IFERROR(LOOKUP(2,1/(Denmark!$C239:$AZ239&lt;&gt;""),Denmark!$C$4:$AZ$4),"")&amp;" ","")&amp;IF(M238&gt;0,"Norway: "&amp;IFERROR(LOOKUP(2,1/(Norway!$C239:$AZ239&lt;&gt;""),Norway!$C$4:$AZ$4),"")&amp;" ","")&amp;IF(N238&gt;0,"Finland: "&amp;IFERROR(LOOKUP(2,1/(Finland!$C239:$AZ239&lt;&gt;""),Finland!$C$4:$AZ$4),"")&amp;" ","")&amp;IF(O238&gt;0,"Sweden: "&amp;IFERROR(LOOKUP(2,1/(Sweden!$C239:$AZ239&lt;&gt;""),Sweden!$C$4:$AZ$4),"")&amp;" ","")),"")</f>
        <v>Finland: Viljami Selander</v>
      </c>
      <c r="BJ238" s="32">
        <f t="shared" si="161"/>
        <v>2</v>
      </c>
      <c r="BK238" s="32">
        <f t="shared" si="162"/>
        <v>2.0007299999999999</v>
      </c>
    </row>
    <row r="239" spans="11:63" ht="13.5" customHeight="1">
      <c r="K239" s="32" t="str">
        <f>Denmark!A240</f>
        <v>Garden warbler</v>
      </c>
      <c r="L239" s="32">
        <f>Denmark!BA240</f>
        <v>0</v>
      </c>
      <c r="M239" s="32">
        <f>Norway!BA240</f>
        <v>2</v>
      </c>
      <c r="N239" s="32">
        <f>Finland!BA240</f>
        <v>0</v>
      </c>
      <c r="O239" s="32">
        <f>Sweden!BA240</f>
        <v>0</v>
      </c>
      <c r="P239" s="32">
        <f t="shared" si="129"/>
        <v>2</v>
      </c>
      <c r="Q239" s="32">
        <f t="shared" si="130"/>
        <v>1</v>
      </c>
      <c r="S239" s="32" t="str">
        <f t="shared" si="131"/>
        <v>Garden warbler</v>
      </c>
      <c r="T239" s="32">
        <f t="shared" si="132"/>
        <v>2</v>
      </c>
      <c r="U239" s="32">
        <f t="shared" si="133"/>
        <v>1</v>
      </c>
      <c r="V239" s="32" t="str">
        <f t="shared" si="134"/>
        <v>Norway</v>
      </c>
      <c r="X239" s="32" t="str">
        <f t="shared" si="135"/>
        <v>Garden warbler</v>
      </c>
      <c r="Y239" s="32" t="str">
        <f t="shared" si="136"/>
        <v>Norway</v>
      </c>
      <c r="Z239" s="32" t="str">
        <f>IF(AND(P239&gt;0,P239&lt;3),TRIM(IF(L239&gt;0,"Denmark: "&amp;IFERROR(LOOKUP(2,1/(Denmark!$C240:$AZ240&lt;&gt;""),Denmark!$C$4:$AZ$4),"")&amp;" ","")&amp;IF(M239&gt;0,"Norway: "&amp;IFERROR(LOOKUP(2,1/(Norway!$C240:$AZ240&lt;&gt;""),Norway!$C$4:$AZ$4),"")&amp;" ","")&amp;IF(N239&gt;0,"Finland: "&amp;IFERROR(LOOKUP(2,1/(Finland!$C240:$AZ240&lt;&gt;""),Finland!$C$4:$AZ$4),"")&amp;" ","")&amp;IF(O239&gt;0,"Sweden: "&amp;IFERROR(LOOKUP(2,1/(Sweden!$C240:$AZ240&lt;&gt;""),Sweden!$C$4:$AZ$4),"")&amp;" ","")),"")</f>
        <v>Norway: Karen Stølan Nielsen</v>
      </c>
      <c r="AA239" s="32">
        <f t="shared" si="137"/>
        <v>2</v>
      </c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 t="str">
        <f t="shared" si="144"/>
        <v>Garden warbler</v>
      </c>
      <c r="AP239" s="32">
        <f t="shared" si="145"/>
        <v>2</v>
      </c>
      <c r="AQ239" s="32">
        <f t="shared" si="146"/>
        <v>1</v>
      </c>
      <c r="AR239" s="32" t="str">
        <f t="shared" si="147"/>
        <v>Norway</v>
      </c>
      <c r="AS239" s="32">
        <f t="shared" si="148"/>
        <v>2.0007199999999998</v>
      </c>
      <c r="AT239" s="32"/>
      <c r="AU239" s="32" t="str">
        <f t="shared" si="149"/>
        <v>Garden warbler</v>
      </c>
      <c r="AV239" s="32" t="str">
        <f t="shared" si="150"/>
        <v>Norway</v>
      </c>
      <c r="AW239" s="32" t="str">
        <f t="shared" si="151"/>
        <v>Norway: Karen Stølan Nielsen</v>
      </c>
      <c r="AX239" s="32">
        <f t="shared" si="152"/>
        <v>2</v>
      </c>
      <c r="AY239" s="32">
        <f t="shared" si="153"/>
        <v>1000.072</v>
      </c>
      <c r="AZ239" s="32"/>
      <c r="BA239" s="32" t="str">
        <f t="shared" si="154"/>
        <v>Garden warbler</v>
      </c>
      <c r="BB239" s="32">
        <f t="shared" si="155"/>
        <v>2</v>
      </c>
      <c r="BC239" s="32">
        <f t="shared" si="156"/>
        <v>1</v>
      </c>
      <c r="BD239" s="32" t="str">
        <f t="shared" si="157"/>
        <v>Norway</v>
      </c>
      <c r="BE239" s="32">
        <f t="shared" si="158"/>
        <v>-1</v>
      </c>
      <c r="BG239" s="32" t="str">
        <f t="shared" si="159"/>
        <v>Garden warbler</v>
      </c>
      <c r="BH239" s="32" t="str">
        <f t="shared" si="160"/>
        <v>Norway</v>
      </c>
      <c r="BI239" s="32" t="str">
        <f>IF(Q239=1,TRIM(IF(L239&gt;0,"Denmark: "&amp;IFERROR(LOOKUP(2,1/(Denmark!$C240:$AZ240&lt;&gt;""),Denmark!$C$4:$AZ$4),"")&amp;" ","")&amp;IF(M239&gt;0,"Norway: "&amp;IFERROR(LOOKUP(2,1/(Norway!$C240:$AZ240&lt;&gt;""),Norway!$C$4:$AZ$4),"")&amp;" ","")&amp;IF(N239&gt;0,"Finland: "&amp;IFERROR(LOOKUP(2,1/(Finland!$C240:$AZ240&lt;&gt;""),Finland!$C$4:$AZ$4),"")&amp;" ","")&amp;IF(O239&gt;0,"Sweden: "&amp;IFERROR(LOOKUP(2,1/(Sweden!$C240:$AZ240&lt;&gt;""),Sweden!$C$4:$AZ$4),"")&amp;" ","")),"")</f>
        <v>Norway: Karen Stølan Nielsen</v>
      </c>
      <c r="BJ239" s="32">
        <f t="shared" si="161"/>
        <v>2</v>
      </c>
      <c r="BK239" s="32">
        <f t="shared" si="162"/>
        <v>2.0007199999999998</v>
      </c>
    </row>
    <row r="240" spans="11:63" ht="13.5" customHeight="1">
      <c r="K240" s="32" t="str">
        <f>Denmark!A241</f>
        <v>Eurasian blackcap</v>
      </c>
      <c r="L240" s="32">
        <f>Denmark!BA241</f>
        <v>0</v>
      </c>
      <c r="M240" s="32">
        <f>Norway!BA241</f>
        <v>3</v>
      </c>
      <c r="N240" s="32">
        <f>Finland!BA241</f>
        <v>3</v>
      </c>
      <c r="O240" s="32">
        <f>Sweden!BA241</f>
        <v>2</v>
      </c>
      <c r="P240" s="32">
        <f t="shared" si="129"/>
        <v>8</v>
      </c>
      <c r="Q240" s="32">
        <f t="shared" si="130"/>
        <v>3</v>
      </c>
      <c r="S240" s="32" t="str">
        <f t="shared" si="131"/>
        <v>Eurasian blackcap</v>
      </c>
      <c r="T240" s="32">
        <f t="shared" si="132"/>
        <v>8</v>
      </c>
      <c r="U240" s="32">
        <f t="shared" si="133"/>
        <v>3</v>
      </c>
      <c r="V240" s="32" t="str">
        <f t="shared" si="134"/>
        <v>Norway Finland Sweden</v>
      </c>
      <c r="X240" s="32" t="str">
        <f t="shared" si="135"/>
        <v>Eurasian blackcap</v>
      </c>
      <c r="Y240" s="32" t="str">
        <f t="shared" si="136"/>
        <v/>
      </c>
      <c r="Z240" s="32" t="str">
        <f>IF(AND(P240&gt;0,P240&lt;3),TRIM(IF(L240&gt;0,"Denmark: "&amp;IFERROR(LOOKUP(2,1/(Denmark!$C241:$AZ241&lt;&gt;""),Denmark!$C$4:$AZ$4),"")&amp;" ","")&amp;IF(M240&gt;0,"Norway: "&amp;IFERROR(LOOKUP(2,1/(Norway!$C241:$AZ241&lt;&gt;""),Norway!$C$4:$AZ$4),"")&amp;" ","")&amp;IF(N240&gt;0,"Finland: "&amp;IFERROR(LOOKUP(2,1/(Finland!$C241:$AZ241&lt;&gt;""),Finland!$C$4:$AZ$4),"")&amp;" ","")&amp;IF(O240&gt;0,"Sweden: "&amp;IFERROR(LOOKUP(2,1/(Sweden!$C241:$AZ241&lt;&gt;""),Sweden!$C$4:$AZ$4),"")&amp;" ","")),"")</f>
        <v/>
      </c>
      <c r="AA240" s="32">
        <f t="shared" si="137"/>
        <v>8</v>
      </c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 t="str">
        <f t="shared" si="144"/>
        <v>Eurasian blackcap</v>
      </c>
      <c r="AP240" s="32">
        <f t="shared" si="145"/>
        <v>8</v>
      </c>
      <c r="AQ240" s="32">
        <f t="shared" si="146"/>
        <v>3</v>
      </c>
      <c r="AR240" s="32" t="str">
        <f t="shared" si="147"/>
        <v>Norway Finland Sweden</v>
      </c>
      <c r="AS240" s="32">
        <f t="shared" si="148"/>
        <v>8.0007099999999998</v>
      </c>
      <c r="AT240" s="32"/>
      <c r="AU240" s="32" t="str">
        <f t="shared" si="149"/>
        <v>Eurasian blackcap</v>
      </c>
      <c r="AV240" s="32" t="str">
        <f t="shared" si="150"/>
        <v/>
      </c>
      <c r="AW240" s="32" t="str">
        <f t="shared" si="151"/>
        <v/>
      </c>
      <c r="AX240" s="32">
        <f t="shared" si="152"/>
        <v>8</v>
      </c>
      <c r="AY240" s="32">
        <f t="shared" si="153"/>
        <v>-1</v>
      </c>
      <c r="AZ240" s="32"/>
      <c r="BA240" s="32" t="str">
        <f t="shared" si="154"/>
        <v>Eurasian blackcap</v>
      </c>
      <c r="BB240" s="32">
        <f t="shared" si="155"/>
        <v>8</v>
      </c>
      <c r="BC240" s="32">
        <f t="shared" si="156"/>
        <v>3</v>
      </c>
      <c r="BD240" s="32" t="str">
        <f t="shared" si="157"/>
        <v>Norway Finland Sweden</v>
      </c>
      <c r="BE240" s="32">
        <f t="shared" si="158"/>
        <v>-1</v>
      </c>
      <c r="BG240" s="32" t="str">
        <f t="shared" si="159"/>
        <v>Eurasian blackcap</v>
      </c>
      <c r="BH240" s="32" t="str">
        <f t="shared" si="160"/>
        <v/>
      </c>
      <c r="BI240" s="32" t="str">
        <f>IF(Q240=1,TRIM(IF(L240&gt;0,"Denmark: "&amp;IFERROR(LOOKUP(2,1/(Denmark!$C241:$AZ241&lt;&gt;""),Denmark!$C$4:$AZ$4),"")&amp;" ","")&amp;IF(M240&gt;0,"Norway: "&amp;IFERROR(LOOKUP(2,1/(Norway!$C241:$AZ241&lt;&gt;""),Norway!$C$4:$AZ$4),"")&amp;" ","")&amp;IF(N240&gt;0,"Finland: "&amp;IFERROR(LOOKUP(2,1/(Finland!$C241:$AZ241&lt;&gt;""),Finland!$C$4:$AZ$4),"")&amp;" ","")&amp;IF(O240&gt;0,"Sweden: "&amp;IFERROR(LOOKUP(2,1/(Sweden!$C241:$AZ241&lt;&gt;""),Sweden!$C$4:$AZ$4),"")&amp;" ","")),"")</f>
        <v/>
      </c>
      <c r="BJ240" s="32">
        <f t="shared" si="161"/>
        <v>8</v>
      </c>
      <c r="BK240" s="32">
        <f t="shared" si="162"/>
        <v>-1</v>
      </c>
    </row>
    <row r="241" spans="11:63" ht="13.5" customHeight="1">
      <c r="K241" s="32" t="str">
        <f>Denmark!A242</f>
        <v>Greenish warbler</v>
      </c>
      <c r="L241" s="32">
        <f>Denmark!BA242</f>
        <v>0</v>
      </c>
      <c r="M241" s="32">
        <f>Norway!BA242</f>
        <v>0</v>
      </c>
      <c r="N241" s="32">
        <f>Finland!BA242</f>
        <v>0</v>
      </c>
      <c r="O241" s="32">
        <f>Sweden!BA242</f>
        <v>0</v>
      </c>
      <c r="P241" s="32">
        <f t="shared" si="129"/>
        <v>0</v>
      </c>
      <c r="Q241" s="32">
        <f t="shared" si="130"/>
        <v>0</v>
      </c>
      <c r="S241" s="32" t="str">
        <f t="shared" si="131"/>
        <v>Greenish warbler</v>
      </c>
      <c r="T241" s="32">
        <f t="shared" si="132"/>
        <v>0</v>
      </c>
      <c r="U241" s="32">
        <f t="shared" si="133"/>
        <v>0</v>
      </c>
      <c r="V241" s="32" t="str">
        <f t="shared" si="134"/>
        <v/>
      </c>
      <c r="X241" s="32" t="str">
        <f t="shared" si="135"/>
        <v>Greenish warbler</v>
      </c>
      <c r="Y241" s="32" t="str">
        <f t="shared" si="136"/>
        <v/>
      </c>
      <c r="Z241" s="32" t="str">
        <f>IF(AND(P241&gt;0,P241&lt;3),TRIM(IF(L241&gt;0,"Denmark: "&amp;IFERROR(LOOKUP(2,1/(Denmark!$C242:$AZ242&lt;&gt;""),Denmark!$C$4:$AZ$4),"")&amp;" ","")&amp;IF(M241&gt;0,"Norway: "&amp;IFERROR(LOOKUP(2,1/(Norway!$C242:$AZ242&lt;&gt;""),Norway!$C$4:$AZ$4),"")&amp;" ","")&amp;IF(N241&gt;0,"Finland: "&amp;IFERROR(LOOKUP(2,1/(Finland!$C242:$AZ242&lt;&gt;""),Finland!$C$4:$AZ$4),"")&amp;" ","")&amp;IF(O241&gt;0,"Sweden: "&amp;IFERROR(LOOKUP(2,1/(Sweden!$C242:$AZ242&lt;&gt;""),Sweden!$C$4:$AZ$4),"")&amp;" ","")),"")</f>
        <v/>
      </c>
      <c r="AA241" s="32">
        <f t="shared" si="137"/>
        <v>0</v>
      </c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 t="str">
        <f t="shared" si="144"/>
        <v>Greenish warbler</v>
      </c>
      <c r="AP241" s="32">
        <f t="shared" si="145"/>
        <v>0</v>
      </c>
      <c r="AQ241" s="32">
        <f t="shared" si="146"/>
        <v>0</v>
      </c>
      <c r="AR241" s="32" t="str">
        <f t="shared" si="147"/>
        <v/>
      </c>
      <c r="AS241" s="32">
        <f t="shared" si="148"/>
        <v>6.9999999999999999E-4</v>
      </c>
      <c r="AT241" s="32"/>
      <c r="AU241" s="32" t="str">
        <f t="shared" si="149"/>
        <v>Greenish warbler</v>
      </c>
      <c r="AV241" s="32" t="str">
        <f t="shared" si="150"/>
        <v/>
      </c>
      <c r="AW241" s="32" t="str">
        <f t="shared" si="151"/>
        <v/>
      </c>
      <c r="AX241" s="32">
        <f t="shared" si="152"/>
        <v>0</v>
      </c>
      <c r="AY241" s="32">
        <f t="shared" si="153"/>
        <v>-1</v>
      </c>
      <c r="AZ241" s="32"/>
      <c r="BA241" s="32" t="str">
        <f t="shared" si="154"/>
        <v>Greenish warbler</v>
      </c>
      <c r="BB241" s="32">
        <f t="shared" si="155"/>
        <v>0</v>
      </c>
      <c r="BC241" s="32">
        <f t="shared" si="156"/>
        <v>0</v>
      </c>
      <c r="BD241" s="32" t="str">
        <f t="shared" si="157"/>
        <v/>
      </c>
      <c r="BE241" s="32">
        <f t="shared" si="158"/>
        <v>-1</v>
      </c>
      <c r="BG241" s="32" t="str">
        <f t="shared" si="159"/>
        <v>Greenish warbler</v>
      </c>
      <c r="BH241" s="32" t="str">
        <f t="shared" si="160"/>
        <v/>
      </c>
      <c r="BI241" s="32" t="str">
        <f>IF(Q241=1,TRIM(IF(L241&gt;0,"Denmark: "&amp;IFERROR(LOOKUP(2,1/(Denmark!$C242:$AZ242&lt;&gt;""),Denmark!$C$4:$AZ$4),"")&amp;" ","")&amp;IF(M241&gt;0,"Norway: "&amp;IFERROR(LOOKUP(2,1/(Norway!$C242:$AZ242&lt;&gt;""),Norway!$C$4:$AZ$4),"")&amp;" ","")&amp;IF(N241&gt;0,"Finland: "&amp;IFERROR(LOOKUP(2,1/(Finland!$C242:$AZ242&lt;&gt;""),Finland!$C$4:$AZ$4),"")&amp;" ","")&amp;IF(O241&gt;0,"Sweden: "&amp;IFERROR(LOOKUP(2,1/(Sweden!$C242:$AZ242&lt;&gt;""),Sweden!$C$4:$AZ$4),"")&amp;" ","")),"")</f>
        <v/>
      </c>
      <c r="BJ241" s="32">
        <f t="shared" si="161"/>
        <v>0</v>
      </c>
      <c r="BK241" s="32">
        <f t="shared" si="162"/>
        <v>-1</v>
      </c>
    </row>
    <row r="242" spans="11:63" ht="13.5" customHeight="1">
      <c r="K242" s="32" t="str">
        <f>Denmark!A243</f>
        <v>Arctic warbler</v>
      </c>
      <c r="L242" s="32">
        <f>Denmark!BA243</f>
        <v>0</v>
      </c>
      <c r="M242" s="32">
        <f>Norway!BA243</f>
        <v>0</v>
      </c>
      <c r="N242" s="32">
        <f>Finland!BA243</f>
        <v>0</v>
      </c>
      <c r="O242" s="32">
        <f>Sweden!BA243</f>
        <v>0</v>
      </c>
      <c r="P242" s="32">
        <f t="shared" si="129"/>
        <v>0</v>
      </c>
      <c r="Q242" s="32">
        <f t="shared" si="130"/>
        <v>0</v>
      </c>
      <c r="S242" s="32" t="str">
        <f t="shared" si="131"/>
        <v>Arctic warbler</v>
      </c>
      <c r="T242" s="32">
        <f t="shared" si="132"/>
        <v>0</v>
      </c>
      <c r="U242" s="32">
        <f t="shared" si="133"/>
        <v>0</v>
      </c>
      <c r="V242" s="32" t="str">
        <f t="shared" si="134"/>
        <v/>
      </c>
      <c r="X242" s="32" t="str">
        <f t="shared" si="135"/>
        <v>Arctic warbler</v>
      </c>
      <c r="Y242" s="32" t="str">
        <f t="shared" si="136"/>
        <v/>
      </c>
      <c r="Z242" s="32" t="str">
        <f>IF(AND(P242&gt;0,P242&lt;3),TRIM(IF(L242&gt;0,"Denmark: "&amp;IFERROR(LOOKUP(2,1/(Denmark!$C243:$AZ243&lt;&gt;""),Denmark!$C$4:$AZ$4),"")&amp;" ","")&amp;IF(M242&gt;0,"Norway: "&amp;IFERROR(LOOKUP(2,1/(Norway!$C243:$AZ243&lt;&gt;""),Norway!$C$4:$AZ$4),"")&amp;" ","")&amp;IF(N242&gt;0,"Finland: "&amp;IFERROR(LOOKUP(2,1/(Finland!$C243:$AZ243&lt;&gt;""),Finland!$C$4:$AZ$4),"")&amp;" ","")&amp;IF(O242&gt;0,"Sweden: "&amp;IFERROR(LOOKUP(2,1/(Sweden!$C243:$AZ243&lt;&gt;""),Sweden!$C$4:$AZ$4),"")&amp;" ","")),"")</f>
        <v/>
      </c>
      <c r="AA242" s="32">
        <f t="shared" si="137"/>
        <v>0</v>
      </c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 t="str">
        <f t="shared" si="144"/>
        <v>Arctic warbler</v>
      </c>
      <c r="AP242" s="32">
        <f t="shared" si="145"/>
        <v>0</v>
      </c>
      <c r="AQ242" s="32">
        <f t="shared" si="146"/>
        <v>0</v>
      </c>
      <c r="AR242" s="32" t="str">
        <f t="shared" si="147"/>
        <v/>
      </c>
      <c r="AS242" s="32">
        <f t="shared" si="148"/>
        <v>6.8999999999999997E-4</v>
      </c>
      <c r="AT242" s="32"/>
      <c r="AU242" s="32" t="str">
        <f t="shared" si="149"/>
        <v>Arctic warbler</v>
      </c>
      <c r="AV242" s="32" t="str">
        <f t="shared" si="150"/>
        <v/>
      </c>
      <c r="AW242" s="32" t="str">
        <f t="shared" si="151"/>
        <v/>
      </c>
      <c r="AX242" s="32">
        <f t="shared" si="152"/>
        <v>0</v>
      </c>
      <c r="AY242" s="32">
        <f t="shared" si="153"/>
        <v>-1</v>
      </c>
      <c r="AZ242" s="32"/>
      <c r="BA242" s="32" t="str">
        <f t="shared" si="154"/>
        <v>Arctic warbler</v>
      </c>
      <c r="BB242" s="32">
        <f t="shared" si="155"/>
        <v>0</v>
      </c>
      <c r="BC242" s="32">
        <f t="shared" si="156"/>
        <v>0</v>
      </c>
      <c r="BD242" s="32" t="str">
        <f t="shared" si="157"/>
        <v/>
      </c>
      <c r="BE242" s="32">
        <f t="shared" si="158"/>
        <v>-1</v>
      </c>
      <c r="BG242" s="32" t="str">
        <f t="shared" si="159"/>
        <v>Arctic warbler</v>
      </c>
      <c r="BH242" s="32" t="str">
        <f t="shared" si="160"/>
        <v/>
      </c>
      <c r="BI242" s="32" t="str">
        <f>IF(Q242=1,TRIM(IF(L242&gt;0,"Denmark: "&amp;IFERROR(LOOKUP(2,1/(Denmark!$C243:$AZ243&lt;&gt;""),Denmark!$C$4:$AZ$4),"")&amp;" ","")&amp;IF(M242&gt;0,"Norway: "&amp;IFERROR(LOOKUP(2,1/(Norway!$C243:$AZ243&lt;&gt;""),Norway!$C$4:$AZ$4),"")&amp;" ","")&amp;IF(N242&gt;0,"Finland: "&amp;IFERROR(LOOKUP(2,1/(Finland!$C243:$AZ243&lt;&gt;""),Finland!$C$4:$AZ$4),"")&amp;" ","")&amp;IF(O242&gt;0,"Sweden: "&amp;IFERROR(LOOKUP(2,1/(Sweden!$C243:$AZ243&lt;&gt;""),Sweden!$C$4:$AZ$4),"")&amp;" ","")),"")</f>
        <v/>
      </c>
      <c r="BJ242" s="32">
        <f t="shared" si="161"/>
        <v>0</v>
      </c>
      <c r="BK242" s="32">
        <f t="shared" si="162"/>
        <v>-1</v>
      </c>
    </row>
    <row r="243" spans="11:63" ht="13.5" customHeight="1">
      <c r="K243" s="32" t="str">
        <f>Denmark!A244</f>
        <v>Pallas's leaf warbler</v>
      </c>
      <c r="L243" s="32">
        <f>Denmark!BA244</f>
        <v>0</v>
      </c>
      <c r="M243" s="32">
        <f>Norway!BA244</f>
        <v>0</v>
      </c>
      <c r="N243" s="32">
        <f>Finland!BA244</f>
        <v>0</v>
      </c>
      <c r="O243" s="32">
        <f>Sweden!BA244</f>
        <v>0</v>
      </c>
      <c r="P243" s="32">
        <f t="shared" si="129"/>
        <v>0</v>
      </c>
      <c r="Q243" s="32">
        <f t="shared" si="130"/>
        <v>0</v>
      </c>
      <c r="S243" s="32" t="str">
        <f t="shared" si="131"/>
        <v>Pallas's leaf warbler</v>
      </c>
      <c r="T243" s="32">
        <f t="shared" si="132"/>
        <v>0</v>
      </c>
      <c r="U243" s="32">
        <f t="shared" si="133"/>
        <v>0</v>
      </c>
      <c r="V243" s="32" t="str">
        <f t="shared" si="134"/>
        <v/>
      </c>
      <c r="X243" s="32" t="str">
        <f t="shared" si="135"/>
        <v>Pallas's leaf warbler</v>
      </c>
      <c r="Y243" s="32" t="str">
        <f t="shared" si="136"/>
        <v/>
      </c>
      <c r="Z243" s="32" t="str">
        <f>IF(AND(P243&gt;0,P243&lt;3),TRIM(IF(L243&gt;0,"Denmark: "&amp;IFERROR(LOOKUP(2,1/(Denmark!$C244:$AZ244&lt;&gt;""),Denmark!$C$4:$AZ$4),"")&amp;" ","")&amp;IF(M243&gt;0,"Norway: "&amp;IFERROR(LOOKUP(2,1/(Norway!$C244:$AZ244&lt;&gt;""),Norway!$C$4:$AZ$4),"")&amp;" ","")&amp;IF(N243&gt;0,"Finland: "&amp;IFERROR(LOOKUP(2,1/(Finland!$C244:$AZ244&lt;&gt;""),Finland!$C$4:$AZ$4),"")&amp;" ","")&amp;IF(O243&gt;0,"Sweden: "&amp;IFERROR(LOOKUP(2,1/(Sweden!$C244:$AZ244&lt;&gt;""),Sweden!$C$4:$AZ$4),"")&amp;" ","")),"")</f>
        <v/>
      </c>
      <c r="AA243" s="32">
        <f t="shared" si="137"/>
        <v>0</v>
      </c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 t="str">
        <f t="shared" si="144"/>
        <v>Pallas's leaf warbler</v>
      </c>
      <c r="AP243" s="32">
        <f t="shared" si="145"/>
        <v>0</v>
      </c>
      <c r="AQ243" s="32">
        <f t="shared" si="146"/>
        <v>0</v>
      </c>
      <c r="AR243" s="32" t="str">
        <f t="shared" si="147"/>
        <v/>
      </c>
      <c r="AS243" s="32">
        <f t="shared" si="148"/>
        <v>6.8000000000000005E-4</v>
      </c>
      <c r="AT243" s="32"/>
      <c r="AU243" s="32" t="str">
        <f t="shared" si="149"/>
        <v>Pallas's leaf warbler</v>
      </c>
      <c r="AV243" s="32" t="str">
        <f t="shared" si="150"/>
        <v/>
      </c>
      <c r="AW243" s="32" t="str">
        <f t="shared" si="151"/>
        <v/>
      </c>
      <c r="AX243" s="32">
        <f t="shared" si="152"/>
        <v>0</v>
      </c>
      <c r="AY243" s="32">
        <f t="shared" si="153"/>
        <v>-1</v>
      </c>
      <c r="AZ243" s="32"/>
      <c r="BA243" s="32" t="str">
        <f t="shared" si="154"/>
        <v>Pallas's leaf warbler</v>
      </c>
      <c r="BB243" s="32">
        <f t="shared" si="155"/>
        <v>0</v>
      </c>
      <c r="BC243" s="32">
        <f t="shared" si="156"/>
        <v>0</v>
      </c>
      <c r="BD243" s="32" t="str">
        <f t="shared" si="157"/>
        <v/>
      </c>
      <c r="BE243" s="32">
        <f t="shared" si="158"/>
        <v>-1</v>
      </c>
      <c r="BG243" s="32" t="str">
        <f t="shared" si="159"/>
        <v>Pallas's leaf warbler</v>
      </c>
      <c r="BH243" s="32" t="str">
        <f t="shared" si="160"/>
        <v/>
      </c>
      <c r="BI243" s="32" t="str">
        <f>IF(Q243=1,TRIM(IF(L243&gt;0,"Denmark: "&amp;IFERROR(LOOKUP(2,1/(Denmark!$C244:$AZ244&lt;&gt;""),Denmark!$C$4:$AZ$4),"")&amp;" ","")&amp;IF(M243&gt;0,"Norway: "&amp;IFERROR(LOOKUP(2,1/(Norway!$C244:$AZ244&lt;&gt;""),Norway!$C$4:$AZ$4),"")&amp;" ","")&amp;IF(N243&gt;0,"Finland: "&amp;IFERROR(LOOKUP(2,1/(Finland!$C244:$AZ244&lt;&gt;""),Finland!$C$4:$AZ$4),"")&amp;" ","")&amp;IF(O243&gt;0,"Sweden: "&amp;IFERROR(LOOKUP(2,1/(Sweden!$C244:$AZ244&lt;&gt;""),Sweden!$C$4:$AZ$4),"")&amp;" ","")),"")</f>
        <v/>
      </c>
      <c r="BJ243" s="32">
        <f t="shared" si="161"/>
        <v>0</v>
      </c>
      <c r="BK243" s="32">
        <f t="shared" si="162"/>
        <v>-1</v>
      </c>
    </row>
    <row r="244" spans="11:63" ht="13.5" customHeight="1">
      <c r="K244" s="32" t="str">
        <f>Denmark!A245</f>
        <v>Yellow-browed warbler</v>
      </c>
      <c r="L244" s="32">
        <f>Denmark!BA245</f>
        <v>0</v>
      </c>
      <c r="M244" s="32">
        <f>Norway!BA245</f>
        <v>0</v>
      </c>
      <c r="N244" s="32">
        <f>Finland!BA245</f>
        <v>2</v>
      </c>
      <c r="O244" s="32">
        <f>Sweden!BA245</f>
        <v>0</v>
      </c>
      <c r="P244" s="32">
        <f t="shared" si="129"/>
        <v>2</v>
      </c>
      <c r="Q244" s="32">
        <f t="shared" si="130"/>
        <v>1</v>
      </c>
      <c r="S244" s="32" t="str">
        <f t="shared" si="131"/>
        <v>Yellow-browed warbler</v>
      </c>
      <c r="T244" s="32">
        <f t="shared" si="132"/>
        <v>2</v>
      </c>
      <c r="U244" s="32">
        <f t="shared" si="133"/>
        <v>1</v>
      </c>
      <c r="V244" s="32" t="str">
        <f t="shared" si="134"/>
        <v>Finland</v>
      </c>
      <c r="X244" s="32" t="str">
        <f t="shared" si="135"/>
        <v>Yellow-browed warbler</v>
      </c>
      <c r="Y244" s="32" t="str">
        <f t="shared" si="136"/>
        <v>Finland</v>
      </c>
      <c r="Z244" s="32" t="str">
        <f>IF(AND(P244&gt;0,P244&lt;3),TRIM(IF(L244&gt;0,"Denmark: "&amp;IFERROR(LOOKUP(2,1/(Denmark!$C245:$AZ245&lt;&gt;""),Denmark!$C$4:$AZ$4),"")&amp;" ","")&amp;IF(M244&gt;0,"Norway: "&amp;IFERROR(LOOKUP(2,1/(Norway!$C245:$AZ245&lt;&gt;""),Norway!$C$4:$AZ$4),"")&amp;" ","")&amp;IF(N244&gt;0,"Finland: "&amp;IFERROR(LOOKUP(2,1/(Finland!$C245:$AZ245&lt;&gt;""),Finland!$C$4:$AZ$4),"")&amp;" ","")&amp;IF(O244&gt;0,"Sweden: "&amp;IFERROR(LOOKUP(2,1/(Sweden!$C245:$AZ245&lt;&gt;""),Sweden!$C$4:$AZ$4),"")&amp;" ","")),"")</f>
        <v>Finland: Viljami Selander</v>
      </c>
      <c r="AA244" s="32">
        <f t="shared" si="137"/>
        <v>2</v>
      </c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 t="str">
        <f t="shared" si="144"/>
        <v>Yellow-browed warbler</v>
      </c>
      <c r="AP244" s="32">
        <f t="shared" si="145"/>
        <v>2</v>
      </c>
      <c r="AQ244" s="32">
        <f t="shared" si="146"/>
        <v>1</v>
      </c>
      <c r="AR244" s="32" t="str">
        <f t="shared" si="147"/>
        <v>Finland</v>
      </c>
      <c r="AS244" s="32">
        <f t="shared" si="148"/>
        <v>2.0006699999999999</v>
      </c>
      <c r="AT244" s="32"/>
      <c r="AU244" s="32" t="str">
        <f t="shared" si="149"/>
        <v>Yellow-browed warbler</v>
      </c>
      <c r="AV244" s="32" t="str">
        <f t="shared" si="150"/>
        <v>Finland</v>
      </c>
      <c r="AW244" s="32" t="str">
        <f t="shared" si="151"/>
        <v>Finland: Viljami Selander</v>
      </c>
      <c r="AX244" s="32">
        <f t="shared" si="152"/>
        <v>2</v>
      </c>
      <c r="AY244" s="32">
        <f t="shared" si="153"/>
        <v>1000.067</v>
      </c>
      <c r="AZ244" s="32"/>
      <c r="BA244" s="32" t="str">
        <f t="shared" si="154"/>
        <v>Yellow-browed warbler</v>
      </c>
      <c r="BB244" s="32">
        <f t="shared" si="155"/>
        <v>2</v>
      </c>
      <c r="BC244" s="32">
        <f t="shared" si="156"/>
        <v>1</v>
      </c>
      <c r="BD244" s="32" t="str">
        <f t="shared" si="157"/>
        <v>Finland</v>
      </c>
      <c r="BE244" s="32">
        <f t="shared" si="158"/>
        <v>-1</v>
      </c>
      <c r="BG244" s="32" t="str">
        <f t="shared" si="159"/>
        <v>Yellow-browed warbler</v>
      </c>
      <c r="BH244" s="32" t="str">
        <f t="shared" si="160"/>
        <v>Finland</v>
      </c>
      <c r="BI244" s="32" t="str">
        <f>IF(Q244=1,TRIM(IF(L244&gt;0,"Denmark: "&amp;IFERROR(LOOKUP(2,1/(Denmark!$C245:$AZ245&lt;&gt;""),Denmark!$C$4:$AZ$4),"")&amp;" ","")&amp;IF(M244&gt;0,"Norway: "&amp;IFERROR(LOOKUP(2,1/(Norway!$C245:$AZ245&lt;&gt;""),Norway!$C$4:$AZ$4),"")&amp;" ","")&amp;IF(N244&gt;0,"Finland: "&amp;IFERROR(LOOKUP(2,1/(Finland!$C245:$AZ245&lt;&gt;""),Finland!$C$4:$AZ$4),"")&amp;" ","")&amp;IF(O244&gt;0,"Sweden: "&amp;IFERROR(LOOKUP(2,1/(Sweden!$C245:$AZ245&lt;&gt;""),Sweden!$C$4:$AZ$4),"")&amp;" ","")),"")</f>
        <v>Finland: Viljami Selander</v>
      </c>
      <c r="BJ244" s="32">
        <f t="shared" si="161"/>
        <v>2</v>
      </c>
      <c r="BK244" s="32">
        <f t="shared" si="162"/>
        <v>2.0006699999999999</v>
      </c>
    </row>
    <row r="245" spans="11:63" ht="13.5" customHeight="1">
      <c r="K245" s="32" t="str">
        <f>Denmark!A246</f>
        <v>Wood warbler</v>
      </c>
      <c r="L245" s="32">
        <f>Denmark!BA246</f>
        <v>0</v>
      </c>
      <c r="M245" s="32">
        <f>Norway!BA246</f>
        <v>0</v>
      </c>
      <c r="N245" s="32">
        <f>Finland!BA246</f>
        <v>1</v>
      </c>
      <c r="O245" s="32">
        <f>Sweden!BA246</f>
        <v>0</v>
      </c>
      <c r="P245" s="32">
        <f t="shared" si="129"/>
        <v>1</v>
      </c>
      <c r="Q245" s="32">
        <f t="shared" si="130"/>
        <v>1</v>
      </c>
      <c r="S245" s="32" t="str">
        <f t="shared" si="131"/>
        <v>Wood warbler</v>
      </c>
      <c r="T245" s="32">
        <f t="shared" si="132"/>
        <v>1</v>
      </c>
      <c r="U245" s="32">
        <f t="shared" si="133"/>
        <v>1</v>
      </c>
      <c r="V245" s="32" t="str">
        <f t="shared" si="134"/>
        <v>Finland</v>
      </c>
      <c r="X245" s="32" t="str">
        <f t="shared" si="135"/>
        <v>Wood warbler</v>
      </c>
      <c r="Y245" s="32" t="str">
        <f t="shared" si="136"/>
        <v>Finland</v>
      </c>
      <c r="Z245" s="32" t="str">
        <f>IF(AND(P245&gt;0,P245&lt;3),TRIM(IF(L245&gt;0,"Denmark: "&amp;IFERROR(LOOKUP(2,1/(Denmark!$C246:$AZ246&lt;&gt;""),Denmark!$C$4:$AZ$4),"")&amp;" ","")&amp;IF(M245&gt;0,"Norway: "&amp;IFERROR(LOOKUP(2,1/(Norway!$C246:$AZ246&lt;&gt;""),Norway!$C$4:$AZ$4),"")&amp;" ","")&amp;IF(N245&gt;0,"Finland: "&amp;IFERROR(LOOKUP(2,1/(Finland!$C246:$AZ246&lt;&gt;""),Finland!$C$4:$AZ$4),"")&amp;" ","")&amp;IF(O245&gt;0,"Sweden: "&amp;IFERROR(LOOKUP(2,1/(Sweden!$C246:$AZ246&lt;&gt;""),Sweden!$C$4:$AZ$4),"")&amp;" ","")),"")</f>
        <v>Finland: Viljami Selander</v>
      </c>
      <c r="AA245" s="32">
        <f t="shared" si="137"/>
        <v>1</v>
      </c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 t="str">
        <f t="shared" si="144"/>
        <v>Wood warbler</v>
      </c>
      <c r="AP245" s="32">
        <f t="shared" si="145"/>
        <v>1</v>
      </c>
      <c r="AQ245" s="32">
        <f t="shared" si="146"/>
        <v>1</v>
      </c>
      <c r="AR245" s="32" t="str">
        <f t="shared" si="147"/>
        <v>Finland</v>
      </c>
      <c r="AS245" s="32">
        <f t="shared" si="148"/>
        <v>1.0006600000000001</v>
      </c>
      <c r="AT245" s="32"/>
      <c r="AU245" s="32" t="str">
        <f t="shared" si="149"/>
        <v>Wood warbler</v>
      </c>
      <c r="AV245" s="32" t="str">
        <f t="shared" si="150"/>
        <v>Finland</v>
      </c>
      <c r="AW245" s="32" t="str">
        <f t="shared" si="151"/>
        <v>Finland: Viljami Selander</v>
      </c>
      <c r="AX245" s="32">
        <f t="shared" si="152"/>
        <v>1</v>
      </c>
      <c r="AY245" s="32">
        <f t="shared" si="153"/>
        <v>2000.066</v>
      </c>
      <c r="AZ245" s="32"/>
      <c r="BA245" s="32" t="str">
        <f t="shared" si="154"/>
        <v>Wood warbler</v>
      </c>
      <c r="BB245" s="32">
        <f t="shared" si="155"/>
        <v>1</v>
      </c>
      <c r="BC245" s="32">
        <f t="shared" si="156"/>
        <v>1</v>
      </c>
      <c r="BD245" s="32" t="str">
        <f t="shared" si="157"/>
        <v>Finland</v>
      </c>
      <c r="BE245" s="32">
        <f t="shared" si="158"/>
        <v>-1</v>
      </c>
      <c r="BG245" s="32" t="str">
        <f t="shared" si="159"/>
        <v>Wood warbler</v>
      </c>
      <c r="BH245" s="32" t="str">
        <f t="shared" si="160"/>
        <v>Finland</v>
      </c>
      <c r="BI245" s="32" t="str">
        <f>IF(Q245=1,TRIM(IF(L245&gt;0,"Denmark: "&amp;IFERROR(LOOKUP(2,1/(Denmark!$C246:$AZ246&lt;&gt;""),Denmark!$C$4:$AZ$4),"")&amp;" ","")&amp;IF(M245&gt;0,"Norway: "&amp;IFERROR(LOOKUP(2,1/(Norway!$C246:$AZ246&lt;&gt;""),Norway!$C$4:$AZ$4),"")&amp;" ","")&amp;IF(N245&gt;0,"Finland: "&amp;IFERROR(LOOKUP(2,1/(Finland!$C246:$AZ246&lt;&gt;""),Finland!$C$4:$AZ$4),"")&amp;" ","")&amp;IF(O245&gt;0,"Sweden: "&amp;IFERROR(LOOKUP(2,1/(Sweden!$C246:$AZ246&lt;&gt;""),Sweden!$C$4:$AZ$4),"")&amp;" ","")),"")</f>
        <v>Finland: Viljami Selander</v>
      </c>
      <c r="BJ245" s="32">
        <f t="shared" si="161"/>
        <v>1</v>
      </c>
      <c r="BK245" s="32">
        <f t="shared" si="162"/>
        <v>1.0006600000000001</v>
      </c>
    </row>
    <row r="246" spans="11:63" ht="13.5" customHeight="1">
      <c r="K246" s="32" t="str">
        <f>Denmark!A247</f>
        <v>Common chiffchaff</v>
      </c>
      <c r="L246" s="32">
        <f>Denmark!BA247</f>
        <v>0</v>
      </c>
      <c r="M246" s="32">
        <f>Norway!BA247</f>
        <v>0</v>
      </c>
      <c r="N246" s="32">
        <f>Finland!BA247</f>
        <v>17</v>
      </c>
      <c r="O246" s="32">
        <f>Sweden!BA247</f>
        <v>13</v>
      </c>
      <c r="P246" s="32">
        <f t="shared" si="129"/>
        <v>30</v>
      </c>
      <c r="Q246" s="32">
        <f t="shared" si="130"/>
        <v>2</v>
      </c>
      <c r="S246" s="32" t="str">
        <f t="shared" si="131"/>
        <v>Common chiffchaff</v>
      </c>
      <c r="T246" s="32">
        <f t="shared" si="132"/>
        <v>30</v>
      </c>
      <c r="U246" s="32">
        <f t="shared" si="133"/>
        <v>2</v>
      </c>
      <c r="V246" s="32" t="str">
        <f t="shared" si="134"/>
        <v>Finland Sweden</v>
      </c>
      <c r="X246" s="32" t="str">
        <f t="shared" si="135"/>
        <v>Common chiffchaff</v>
      </c>
      <c r="Y246" s="32" t="str">
        <f t="shared" si="136"/>
        <v/>
      </c>
      <c r="Z246" s="32" t="str">
        <f>IF(AND(P246&gt;0,P246&lt;3),TRIM(IF(L246&gt;0,"Denmark: "&amp;IFERROR(LOOKUP(2,1/(Denmark!$C247:$AZ247&lt;&gt;""),Denmark!$C$4:$AZ$4),"")&amp;" ","")&amp;IF(M246&gt;0,"Norway: "&amp;IFERROR(LOOKUP(2,1/(Norway!$C247:$AZ247&lt;&gt;""),Norway!$C$4:$AZ$4),"")&amp;" ","")&amp;IF(N246&gt;0,"Finland: "&amp;IFERROR(LOOKUP(2,1/(Finland!$C247:$AZ247&lt;&gt;""),Finland!$C$4:$AZ$4),"")&amp;" ","")&amp;IF(O246&gt;0,"Sweden: "&amp;IFERROR(LOOKUP(2,1/(Sweden!$C247:$AZ247&lt;&gt;""),Sweden!$C$4:$AZ$4),"")&amp;" ","")),"")</f>
        <v/>
      </c>
      <c r="AA246" s="32">
        <f t="shared" si="137"/>
        <v>30</v>
      </c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 t="str">
        <f t="shared" si="144"/>
        <v>Common chiffchaff</v>
      </c>
      <c r="AP246" s="32">
        <f t="shared" si="145"/>
        <v>30</v>
      </c>
      <c r="AQ246" s="32">
        <f t="shared" si="146"/>
        <v>2</v>
      </c>
      <c r="AR246" s="32" t="str">
        <f t="shared" si="147"/>
        <v>Finland Sweden</v>
      </c>
      <c r="AS246" s="32">
        <f t="shared" si="148"/>
        <v>30.00065</v>
      </c>
      <c r="AT246" s="32"/>
      <c r="AU246" s="32" t="str">
        <f t="shared" si="149"/>
        <v>Common chiffchaff</v>
      </c>
      <c r="AV246" s="32" t="str">
        <f t="shared" si="150"/>
        <v/>
      </c>
      <c r="AW246" s="32" t="str">
        <f t="shared" si="151"/>
        <v/>
      </c>
      <c r="AX246" s="32">
        <f t="shared" si="152"/>
        <v>30</v>
      </c>
      <c r="AY246" s="32">
        <f t="shared" si="153"/>
        <v>-1</v>
      </c>
      <c r="AZ246" s="32"/>
      <c r="BA246" s="32" t="str">
        <f t="shared" si="154"/>
        <v>Common chiffchaff</v>
      </c>
      <c r="BB246" s="32">
        <f t="shared" si="155"/>
        <v>30</v>
      </c>
      <c r="BC246" s="32">
        <f t="shared" si="156"/>
        <v>2</v>
      </c>
      <c r="BD246" s="32" t="str">
        <f t="shared" si="157"/>
        <v>Finland Sweden</v>
      </c>
      <c r="BE246" s="32">
        <f t="shared" si="158"/>
        <v>-1</v>
      </c>
      <c r="BG246" s="32" t="str">
        <f t="shared" si="159"/>
        <v>Common chiffchaff</v>
      </c>
      <c r="BH246" s="32" t="str">
        <f t="shared" si="160"/>
        <v/>
      </c>
      <c r="BI246" s="32" t="str">
        <f>IF(Q246=1,TRIM(IF(L246&gt;0,"Denmark: "&amp;IFERROR(LOOKUP(2,1/(Denmark!$C247:$AZ247&lt;&gt;""),Denmark!$C$4:$AZ$4),"")&amp;" ","")&amp;IF(M246&gt;0,"Norway: "&amp;IFERROR(LOOKUP(2,1/(Norway!$C247:$AZ247&lt;&gt;""),Norway!$C$4:$AZ$4),"")&amp;" ","")&amp;IF(N246&gt;0,"Finland: "&amp;IFERROR(LOOKUP(2,1/(Finland!$C247:$AZ247&lt;&gt;""),Finland!$C$4:$AZ$4),"")&amp;" ","")&amp;IF(O246&gt;0,"Sweden: "&amp;IFERROR(LOOKUP(2,1/(Sweden!$C247:$AZ247&lt;&gt;""),Sweden!$C$4:$AZ$4),"")&amp;" ","")),"")</f>
        <v/>
      </c>
      <c r="BJ246" s="32">
        <f t="shared" si="161"/>
        <v>30</v>
      </c>
      <c r="BK246" s="32">
        <f t="shared" si="162"/>
        <v>-1</v>
      </c>
    </row>
    <row r="247" spans="11:63" ht="13.5" customHeight="1">
      <c r="K247" s="32" t="str">
        <f>Denmark!A248</f>
        <v>Willow warbler</v>
      </c>
      <c r="L247" s="32">
        <f>Denmark!BA248</f>
        <v>0</v>
      </c>
      <c r="M247" s="32">
        <f>Norway!BA248</f>
        <v>0</v>
      </c>
      <c r="N247" s="32">
        <f>Finland!BA248</f>
        <v>6</v>
      </c>
      <c r="O247" s="32">
        <f>Sweden!BA248</f>
        <v>2</v>
      </c>
      <c r="P247" s="32">
        <f t="shared" si="129"/>
        <v>8</v>
      </c>
      <c r="Q247" s="32">
        <f t="shared" si="130"/>
        <v>2</v>
      </c>
      <c r="S247" s="32" t="str">
        <f t="shared" si="131"/>
        <v>Willow warbler</v>
      </c>
      <c r="T247" s="32">
        <f t="shared" si="132"/>
        <v>8</v>
      </c>
      <c r="U247" s="32">
        <f t="shared" si="133"/>
        <v>2</v>
      </c>
      <c r="V247" s="32" t="str">
        <f t="shared" si="134"/>
        <v>Finland Sweden</v>
      </c>
      <c r="X247" s="32" t="str">
        <f t="shared" si="135"/>
        <v>Willow warbler</v>
      </c>
      <c r="Y247" s="32" t="str">
        <f t="shared" si="136"/>
        <v/>
      </c>
      <c r="Z247" s="32" t="str">
        <f>IF(AND(P247&gt;0,P247&lt;3),TRIM(IF(L247&gt;0,"Denmark: "&amp;IFERROR(LOOKUP(2,1/(Denmark!$C248:$AZ248&lt;&gt;""),Denmark!$C$4:$AZ$4),"")&amp;" ","")&amp;IF(M247&gt;0,"Norway: "&amp;IFERROR(LOOKUP(2,1/(Norway!$C248:$AZ248&lt;&gt;""),Norway!$C$4:$AZ$4),"")&amp;" ","")&amp;IF(N247&gt;0,"Finland: "&amp;IFERROR(LOOKUP(2,1/(Finland!$C248:$AZ248&lt;&gt;""),Finland!$C$4:$AZ$4),"")&amp;" ","")&amp;IF(O247&gt;0,"Sweden: "&amp;IFERROR(LOOKUP(2,1/(Sweden!$C248:$AZ248&lt;&gt;""),Sweden!$C$4:$AZ$4),"")&amp;" ","")),"")</f>
        <v/>
      </c>
      <c r="AA247" s="32">
        <f t="shared" si="137"/>
        <v>8</v>
      </c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 t="str">
        <f t="shared" si="144"/>
        <v>Willow warbler</v>
      </c>
      <c r="AP247" s="32">
        <f t="shared" si="145"/>
        <v>8</v>
      </c>
      <c r="AQ247" s="32">
        <f t="shared" si="146"/>
        <v>2</v>
      </c>
      <c r="AR247" s="32" t="str">
        <f t="shared" si="147"/>
        <v>Finland Sweden</v>
      </c>
      <c r="AS247" s="32">
        <f t="shared" si="148"/>
        <v>8.0006400000000006</v>
      </c>
      <c r="AT247" s="32"/>
      <c r="AU247" s="32" t="str">
        <f t="shared" si="149"/>
        <v>Willow warbler</v>
      </c>
      <c r="AV247" s="32" t="str">
        <f t="shared" si="150"/>
        <v/>
      </c>
      <c r="AW247" s="32" t="str">
        <f t="shared" si="151"/>
        <v/>
      </c>
      <c r="AX247" s="32">
        <f t="shared" si="152"/>
        <v>8</v>
      </c>
      <c r="AY247" s="32">
        <f t="shared" si="153"/>
        <v>-1</v>
      </c>
      <c r="AZ247" s="32"/>
      <c r="BA247" s="32" t="str">
        <f t="shared" si="154"/>
        <v>Willow warbler</v>
      </c>
      <c r="BB247" s="32">
        <f t="shared" si="155"/>
        <v>8</v>
      </c>
      <c r="BC247" s="32">
        <f t="shared" si="156"/>
        <v>2</v>
      </c>
      <c r="BD247" s="32" t="str">
        <f t="shared" si="157"/>
        <v>Finland Sweden</v>
      </c>
      <c r="BE247" s="32">
        <f t="shared" si="158"/>
        <v>-1</v>
      </c>
      <c r="BG247" s="32" t="str">
        <f t="shared" si="159"/>
        <v>Willow warbler</v>
      </c>
      <c r="BH247" s="32" t="str">
        <f t="shared" si="160"/>
        <v/>
      </c>
      <c r="BI247" s="32" t="str">
        <f>IF(Q247=1,TRIM(IF(L247&gt;0,"Denmark: "&amp;IFERROR(LOOKUP(2,1/(Denmark!$C248:$AZ248&lt;&gt;""),Denmark!$C$4:$AZ$4),"")&amp;" ","")&amp;IF(M247&gt;0,"Norway: "&amp;IFERROR(LOOKUP(2,1/(Norway!$C248:$AZ248&lt;&gt;""),Norway!$C$4:$AZ$4),"")&amp;" ","")&amp;IF(N247&gt;0,"Finland: "&amp;IFERROR(LOOKUP(2,1/(Finland!$C248:$AZ248&lt;&gt;""),Finland!$C$4:$AZ$4),"")&amp;" ","")&amp;IF(O247&gt;0,"Sweden: "&amp;IFERROR(LOOKUP(2,1/(Sweden!$C248:$AZ248&lt;&gt;""),Sweden!$C$4:$AZ$4),"")&amp;" ","")),"")</f>
        <v/>
      </c>
      <c r="BJ247" s="32">
        <f t="shared" si="161"/>
        <v>8</v>
      </c>
      <c r="BK247" s="32">
        <f t="shared" si="162"/>
        <v>-1</v>
      </c>
    </row>
    <row r="248" spans="11:63" ht="13.5" customHeight="1">
      <c r="K248" s="32" t="str">
        <f>Denmark!A249</f>
        <v>Goldcrest</v>
      </c>
      <c r="L248" s="32">
        <f>Denmark!BA249</f>
        <v>0</v>
      </c>
      <c r="M248" s="32">
        <f>Norway!BA249</f>
        <v>3</v>
      </c>
      <c r="N248" s="32">
        <f>Finland!BA249</f>
        <v>14</v>
      </c>
      <c r="O248" s="32">
        <f>Sweden!BA249</f>
        <v>7</v>
      </c>
      <c r="P248" s="32">
        <f t="shared" si="129"/>
        <v>24</v>
      </c>
      <c r="Q248" s="32">
        <f t="shared" si="130"/>
        <v>3</v>
      </c>
      <c r="S248" s="32" t="str">
        <f t="shared" si="131"/>
        <v>Goldcrest</v>
      </c>
      <c r="T248" s="32">
        <f t="shared" si="132"/>
        <v>24</v>
      </c>
      <c r="U248" s="32">
        <f t="shared" si="133"/>
        <v>3</v>
      </c>
      <c r="V248" s="32" t="str">
        <f t="shared" si="134"/>
        <v>Norway Finland Sweden</v>
      </c>
      <c r="X248" s="32" t="str">
        <f t="shared" si="135"/>
        <v>Goldcrest</v>
      </c>
      <c r="Y248" s="32" t="str">
        <f t="shared" si="136"/>
        <v/>
      </c>
      <c r="Z248" s="32" t="str">
        <f>IF(AND(P248&gt;0,P248&lt;3),TRIM(IF(L248&gt;0,"Denmark: "&amp;IFERROR(LOOKUP(2,1/(Denmark!$C249:$AZ249&lt;&gt;""),Denmark!$C$4:$AZ$4),"")&amp;" ","")&amp;IF(M248&gt;0,"Norway: "&amp;IFERROR(LOOKUP(2,1/(Norway!$C249:$AZ249&lt;&gt;""),Norway!$C$4:$AZ$4),"")&amp;" ","")&amp;IF(N248&gt;0,"Finland: "&amp;IFERROR(LOOKUP(2,1/(Finland!$C249:$AZ249&lt;&gt;""),Finland!$C$4:$AZ$4),"")&amp;" ","")&amp;IF(O248&gt;0,"Sweden: "&amp;IFERROR(LOOKUP(2,1/(Sweden!$C249:$AZ249&lt;&gt;""),Sweden!$C$4:$AZ$4),"")&amp;" ","")),"")</f>
        <v/>
      </c>
      <c r="AA248" s="32">
        <f t="shared" si="137"/>
        <v>24</v>
      </c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 t="str">
        <f t="shared" si="144"/>
        <v>Goldcrest</v>
      </c>
      <c r="AP248" s="32">
        <f t="shared" si="145"/>
        <v>24</v>
      </c>
      <c r="AQ248" s="32">
        <f t="shared" si="146"/>
        <v>3</v>
      </c>
      <c r="AR248" s="32" t="str">
        <f t="shared" si="147"/>
        <v>Norway Finland Sweden</v>
      </c>
      <c r="AS248" s="32">
        <f t="shared" si="148"/>
        <v>24.000630000000001</v>
      </c>
      <c r="AT248" s="32"/>
      <c r="AU248" s="32" t="str">
        <f t="shared" si="149"/>
        <v>Goldcrest</v>
      </c>
      <c r="AV248" s="32" t="str">
        <f t="shared" si="150"/>
        <v/>
      </c>
      <c r="AW248" s="32" t="str">
        <f t="shared" si="151"/>
        <v/>
      </c>
      <c r="AX248" s="32">
        <f t="shared" si="152"/>
        <v>24</v>
      </c>
      <c r="AY248" s="32">
        <f t="shared" si="153"/>
        <v>-1</v>
      </c>
      <c r="AZ248" s="32"/>
      <c r="BA248" s="32" t="str">
        <f t="shared" si="154"/>
        <v>Goldcrest</v>
      </c>
      <c r="BB248" s="32">
        <f t="shared" si="155"/>
        <v>24</v>
      </c>
      <c r="BC248" s="32">
        <f t="shared" si="156"/>
        <v>3</v>
      </c>
      <c r="BD248" s="32" t="str">
        <f t="shared" si="157"/>
        <v>Norway Finland Sweden</v>
      </c>
      <c r="BE248" s="32">
        <f t="shared" si="158"/>
        <v>-1</v>
      </c>
      <c r="BG248" s="32" t="str">
        <f t="shared" si="159"/>
        <v>Goldcrest</v>
      </c>
      <c r="BH248" s="32" t="str">
        <f t="shared" si="160"/>
        <v/>
      </c>
      <c r="BI248" s="32" t="str">
        <f>IF(Q248=1,TRIM(IF(L248&gt;0,"Denmark: "&amp;IFERROR(LOOKUP(2,1/(Denmark!$C249:$AZ249&lt;&gt;""),Denmark!$C$4:$AZ$4),"")&amp;" ","")&amp;IF(M248&gt;0,"Norway: "&amp;IFERROR(LOOKUP(2,1/(Norway!$C249:$AZ249&lt;&gt;""),Norway!$C$4:$AZ$4),"")&amp;" ","")&amp;IF(N248&gt;0,"Finland: "&amp;IFERROR(LOOKUP(2,1/(Finland!$C249:$AZ249&lt;&gt;""),Finland!$C$4:$AZ$4),"")&amp;" ","")&amp;IF(O248&gt;0,"Sweden: "&amp;IFERROR(LOOKUP(2,1/(Sweden!$C249:$AZ249&lt;&gt;""),Sweden!$C$4:$AZ$4),"")&amp;" ","")),"")</f>
        <v/>
      </c>
      <c r="BJ248" s="32">
        <f t="shared" si="161"/>
        <v>24</v>
      </c>
      <c r="BK248" s="32">
        <f t="shared" si="162"/>
        <v>-1</v>
      </c>
    </row>
    <row r="249" spans="11:63" ht="13.5" customHeight="1">
      <c r="K249" s="32" t="str">
        <f>Denmark!A250</f>
        <v>Common firecrest</v>
      </c>
      <c r="L249" s="32">
        <f>Denmark!BA250</f>
        <v>0</v>
      </c>
      <c r="M249" s="32">
        <f>Norway!BA250</f>
        <v>0</v>
      </c>
      <c r="N249" s="32">
        <f>Finland!BA250</f>
        <v>0</v>
      </c>
      <c r="O249" s="32">
        <f>Sweden!BA250</f>
        <v>0</v>
      </c>
      <c r="P249" s="32">
        <f t="shared" si="129"/>
        <v>0</v>
      </c>
      <c r="Q249" s="32">
        <f t="shared" si="130"/>
        <v>0</v>
      </c>
      <c r="S249" s="32" t="str">
        <f t="shared" si="131"/>
        <v>Common firecrest</v>
      </c>
      <c r="T249" s="32">
        <f t="shared" si="132"/>
        <v>0</v>
      </c>
      <c r="U249" s="32">
        <f t="shared" si="133"/>
        <v>0</v>
      </c>
      <c r="V249" s="32" t="str">
        <f t="shared" si="134"/>
        <v/>
      </c>
      <c r="X249" s="32" t="str">
        <f t="shared" si="135"/>
        <v>Common firecrest</v>
      </c>
      <c r="Y249" s="32" t="str">
        <f t="shared" si="136"/>
        <v/>
      </c>
      <c r="Z249" s="32" t="str">
        <f>IF(AND(P249&gt;0,P249&lt;3),TRIM(IF(L249&gt;0,"Denmark: "&amp;IFERROR(LOOKUP(2,1/(Denmark!$C250:$AZ250&lt;&gt;""),Denmark!$C$4:$AZ$4),"")&amp;" ","")&amp;IF(M249&gt;0,"Norway: "&amp;IFERROR(LOOKUP(2,1/(Norway!$C250:$AZ250&lt;&gt;""),Norway!$C$4:$AZ$4),"")&amp;" ","")&amp;IF(N249&gt;0,"Finland: "&amp;IFERROR(LOOKUP(2,1/(Finland!$C250:$AZ250&lt;&gt;""),Finland!$C$4:$AZ$4),"")&amp;" ","")&amp;IF(O249&gt;0,"Sweden: "&amp;IFERROR(LOOKUP(2,1/(Sweden!$C250:$AZ250&lt;&gt;""),Sweden!$C$4:$AZ$4),"")&amp;" ","")),"")</f>
        <v/>
      </c>
      <c r="AA249" s="32">
        <f t="shared" si="137"/>
        <v>0</v>
      </c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 t="str">
        <f t="shared" si="144"/>
        <v>Common firecrest</v>
      </c>
      <c r="AP249" s="32">
        <f t="shared" si="145"/>
        <v>0</v>
      </c>
      <c r="AQ249" s="32">
        <f t="shared" si="146"/>
        <v>0</v>
      </c>
      <c r="AR249" s="32" t="str">
        <f t="shared" si="147"/>
        <v/>
      </c>
      <c r="AS249" s="32">
        <f t="shared" si="148"/>
        <v>6.2E-4</v>
      </c>
      <c r="AT249" s="32"/>
      <c r="AU249" s="32" t="str">
        <f t="shared" si="149"/>
        <v>Common firecrest</v>
      </c>
      <c r="AV249" s="32" t="str">
        <f t="shared" si="150"/>
        <v/>
      </c>
      <c r="AW249" s="32" t="str">
        <f t="shared" si="151"/>
        <v/>
      </c>
      <c r="AX249" s="32">
        <f t="shared" si="152"/>
        <v>0</v>
      </c>
      <c r="AY249" s="32">
        <f t="shared" si="153"/>
        <v>-1</v>
      </c>
      <c r="AZ249" s="32"/>
      <c r="BA249" s="32" t="str">
        <f t="shared" si="154"/>
        <v>Common firecrest</v>
      </c>
      <c r="BB249" s="32">
        <f t="shared" si="155"/>
        <v>0</v>
      </c>
      <c r="BC249" s="32">
        <f t="shared" si="156"/>
        <v>0</v>
      </c>
      <c r="BD249" s="32" t="str">
        <f t="shared" si="157"/>
        <v/>
      </c>
      <c r="BE249" s="32">
        <f t="shared" si="158"/>
        <v>-1</v>
      </c>
      <c r="BG249" s="32" t="str">
        <f t="shared" si="159"/>
        <v>Common firecrest</v>
      </c>
      <c r="BH249" s="32" t="str">
        <f t="shared" si="160"/>
        <v/>
      </c>
      <c r="BI249" s="32" t="str">
        <f>IF(Q249=1,TRIM(IF(L249&gt;0,"Denmark: "&amp;IFERROR(LOOKUP(2,1/(Denmark!$C250:$AZ250&lt;&gt;""),Denmark!$C$4:$AZ$4),"")&amp;" ","")&amp;IF(M249&gt;0,"Norway: "&amp;IFERROR(LOOKUP(2,1/(Norway!$C250:$AZ250&lt;&gt;""),Norway!$C$4:$AZ$4),"")&amp;" ","")&amp;IF(N249&gt;0,"Finland: "&amp;IFERROR(LOOKUP(2,1/(Finland!$C250:$AZ250&lt;&gt;""),Finland!$C$4:$AZ$4),"")&amp;" ","")&amp;IF(O249&gt;0,"Sweden: "&amp;IFERROR(LOOKUP(2,1/(Sweden!$C250:$AZ250&lt;&gt;""),Sweden!$C$4:$AZ$4),"")&amp;" ","")),"")</f>
        <v/>
      </c>
      <c r="BJ249" s="32">
        <f t="shared" si="161"/>
        <v>0</v>
      </c>
      <c r="BK249" s="32">
        <f t="shared" si="162"/>
        <v>-1</v>
      </c>
    </row>
    <row r="250" spans="11:63" ht="13.5" customHeight="1">
      <c r="K250" s="32" t="str">
        <f>Denmark!A251</f>
        <v>Spotted flycatcher</v>
      </c>
      <c r="L250" s="32">
        <f>Denmark!BA251</f>
        <v>0</v>
      </c>
      <c r="M250" s="32">
        <f>Norway!BA251</f>
        <v>0</v>
      </c>
      <c r="N250" s="32">
        <f>Finland!BA251</f>
        <v>5</v>
      </c>
      <c r="O250" s="32">
        <f>Sweden!BA251</f>
        <v>4</v>
      </c>
      <c r="P250" s="32">
        <f t="shared" si="129"/>
        <v>9</v>
      </c>
      <c r="Q250" s="32">
        <f t="shared" si="130"/>
        <v>2</v>
      </c>
      <c r="S250" s="32" t="str">
        <f t="shared" si="131"/>
        <v>Spotted flycatcher</v>
      </c>
      <c r="T250" s="32">
        <f t="shared" si="132"/>
        <v>9</v>
      </c>
      <c r="U250" s="32">
        <f t="shared" si="133"/>
        <v>2</v>
      </c>
      <c r="V250" s="32" t="str">
        <f t="shared" si="134"/>
        <v>Finland Sweden</v>
      </c>
      <c r="X250" s="32" t="str">
        <f t="shared" si="135"/>
        <v>Spotted flycatcher</v>
      </c>
      <c r="Y250" s="32" t="str">
        <f t="shared" si="136"/>
        <v/>
      </c>
      <c r="Z250" s="32" t="str">
        <f>IF(AND(P250&gt;0,P250&lt;3),TRIM(IF(L250&gt;0,"Denmark: "&amp;IFERROR(LOOKUP(2,1/(Denmark!$C251:$AZ251&lt;&gt;""),Denmark!$C$4:$AZ$4),"")&amp;" ","")&amp;IF(M250&gt;0,"Norway: "&amp;IFERROR(LOOKUP(2,1/(Norway!$C251:$AZ251&lt;&gt;""),Norway!$C$4:$AZ$4),"")&amp;" ","")&amp;IF(N250&gt;0,"Finland: "&amp;IFERROR(LOOKUP(2,1/(Finland!$C251:$AZ251&lt;&gt;""),Finland!$C$4:$AZ$4),"")&amp;" ","")&amp;IF(O250&gt;0,"Sweden: "&amp;IFERROR(LOOKUP(2,1/(Sweden!$C251:$AZ251&lt;&gt;""),Sweden!$C$4:$AZ$4),"")&amp;" ","")),"")</f>
        <v/>
      </c>
      <c r="AA250" s="32">
        <f t="shared" si="137"/>
        <v>9</v>
      </c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 t="str">
        <f t="shared" si="144"/>
        <v>Spotted flycatcher</v>
      </c>
      <c r="AP250" s="32">
        <f t="shared" si="145"/>
        <v>9</v>
      </c>
      <c r="AQ250" s="32">
        <f t="shared" si="146"/>
        <v>2</v>
      </c>
      <c r="AR250" s="32" t="str">
        <f t="shared" si="147"/>
        <v>Finland Sweden</v>
      </c>
      <c r="AS250" s="32">
        <f t="shared" si="148"/>
        <v>9.00061</v>
      </c>
      <c r="AT250" s="32"/>
      <c r="AU250" s="32" t="str">
        <f t="shared" si="149"/>
        <v>Spotted flycatcher</v>
      </c>
      <c r="AV250" s="32" t="str">
        <f t="shared" si="150"/>
        <v/>
      </c>
      <c r="AW250" s="32" t="str">
        <f t="shared" si="151"/>
        <v/>
      </c>
      <c r="AX250" s="32">
        <f t="shared" si="152"/>
        <v>9</v>
      </c>
      <c r="AY250" s="32">
        <f t="shared" si="153"/>
        <v>-1</v>
      </c>
      <c r="AZ250" s="32"/>
      <c r="BA250" s="32" t="str">
        <f t="shared" si="154"/>
        <v>Spotted flycatcher</v>
      </c>
      <c r="BB250" s="32">
        <f t="shared" si="155"/>
        <v>9</v>
      </c>
      <c r="BC250" s="32">
        <f t="shared" si="156"/>
        <v>2</v>
      </c>
      <c r="BD250" s="32" t="str">
        <f t="shared" si="157"/>
        <v>Finland Sweden</v>
      </c>
      <c r="BE250" s="32">
        <f t="shared" si="158"/>
        <v>-1</v>
      </c>
      <c r="BG250" s="32" t="str">
        <f t="shared" si="159"/>
        <v>Spotted flycatcher</v>
      </c>
      <c r="BH250" s="32" t="str">
        <f t="shared" si="160"/>
        <v/>
      </c>
      <c r="BI250" s="32" t="str">
        <f>IF(Q250=1,TRIM(IF(L250&gt;0,"Denmark: "&amp;IFERROR(LOOKUP(2,1/(Denmark!$C251:$AZ251&lt;&gt;""),Denmark!$C$4:$AZ$4),"")&amp;" ","")&amp;IF(M250&gt;0,"Norway: "&amp;IFERROR(LOOKUP(2,1/(Norway!$C251:$AZ251&lt;&gt;""),Norway!$C$4:$AZ$4),"")&amp;" ","")&amp;IF(N250&gt;0,"Finland: "&amp;IFERROR(LOOKUP(2,1/(Finland!$C251:$AZ251&lt;&gt;""),Finland!$C$4:$AZ$4),"")&amp;" ","")&amp;IF(O250&gt;0,"Sweden: "&amp;IFERROR(LOOKUP(2,1/(Sweden!$C251:$AZ251&lt;&gt;""),Sweden!$C$4:$AZ$4),"")&amp;" ","")),"")</f>
        <v/>
      </c>
      <c r="BJ250" s="32">
        <f t="shared" si="161"/>
        <v>9</v>
      </c>
      <c r="BK250" s="32">
        <f t="shared" si="162"/>
        <v>-1</v>
      </c>
    </row>
    <row r="251" spans="11:63" ht="13.5" customHeight="1">
      <c r="K251" s="32" t="str">
        <f>Denmark!A252</f>
        <v>Red-breasted flycatcher</v>
      </c>
      <c r="L251" s="32">
        <f>Denmark!BA252</f>
        <v>0</v>
      </c>
      <c r="M251" s="32">
        <f>Norway!BA252</f>
        <v>0</v>
      </c>
      <c r="N251" s="32">
        <f>Finland!BA252</f>
        <v>0</v>
      </c>
      <c r="O251" s="32">
        <f>Sweden!BA252</f>
        <v>0</v>
      </c>
      <c r="P251" s="32">
        <f t="shared" si="129"/>
        <v>0</v>
      </c>
      <c r="Q251" s="32">
        <f t="shared" si="130"/>
        <v>0</v>
      </c>
      <c r="S251" s="32" t="str">
        <f t="shared" si="131"/>
        <v>Red-breasted flycatcher</v>
      </c>
      <c r="T251" s="32">
        <f t="shared" si="132"/>
        <v>0</v>
      </c>
      <c r="U251" s="32">
        <f t="shared" si="133"/>
        <v>0</v>
      </c>
      <c r="V251" s="32" t="str">
        <f t="shared" si="134"/>
        <v/>
      </c>
      <c r="X251" s="32" t="str">
        <f t="shared" si="135"/>
        <v>Red-breasted flycatcher</v>
      </c>
      <c r="Y251" s="32" t="str">
        <f t="shared" si="136"/>
        <v/>
      </c>
      <c r="Z251" s="32" t="str">
        <f>IF(AND(P251&gt;0,P251&lt;3),TRIM(IF(L251&gt;0,"Denmark: "&amp;IFERROR(LOOKUP(2,1/(Denmark!$C252:$AZ252&lt;&gt;""),Denmark!$C$4:$AZ$4),"")&amp;" ","")&amp;IF(M251&gt;0,"Norway: "&amp;IFERROR(LOOKUP(2,1/(Norway!$C252:$AZ252&lt;&gt;""),Norway!$C$4:$AZ$4),"")&amp;" ","")&amp;IF(N251&gt;0,"Finland: "&amp;IFERROR(LOOKUP(2,1/(Finland!$C252:$AZ252&lt;&gt;""),Finland!$C$4:$AZ$4),"")&amp;" ","")&amp;IF(O251&gt;0,"Sweden: "&amp;IFERROR(LOOKUP(2,1/(Sweden!$C252:$AZ252&lt;&gt;""),Sweden!$C$4:$AZ$4),"")&amp;" ","")),"")</f>
        <v/>
      </c>
      <c r="AA251" s="32">
        <f t="shared" si="137"/>
        <v>0</v>
      </c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 t="str">
        <f t="shared" si="144"/>
        <v>Red-breasted flycatcher</v>
      </c>
      <c r="AP251" s="32">
        <f t="shared" si="145"/>
        <v>0</v>
      </c>
      <c r="AQ251" s="32">
        <f t="shared" si="146"/>
        <v>0</v>
      </c>
      <c r="AR251" s="32" t="str">
        <f t="shared" si="147"/>
        <v/>
      </c>
      <c r="AS251" s="32">
        <f t="shared" si="148"/>
        <v>5.9999999999999995E-4</v>
      </c>
      <c r="AT251" s="32"/>
      <c r="AU251" s="32" t="str">
        <f t="shared" si="149"/>
        <v>Red-breasted flycatcher</v>
      </c>
      <c r="AV251" s="32" t="str">
        <f t="shared" si="150"/>
        <v/>
      </c>
      <c r="AW251" s="32" t="str">
        <f t="shared" si="151"/>
        <v/>
      </c>
      <c r="AX251" s="32">
        <f t="shared" si="152"/>
        <v>0</v>
      </c>
      <c r="AY251" s="32">
        <f t="shared" si="153"/>
        <v>-1</v>
      </c>
      <c r="AZ251" s="32"/>
      <c r="BA251" s="32" t="str">
        <f t="shared" si="154"/>
        <v>Red-breasted flycatcher</v>
      </c>
      <c r="BB251" s="32">
        <f t="shared" si="155"/>
        <v>0</v>
      </c>
      <c r="BC251" s="32">
        <f t="shared" si="156"/>
        <v>0</v>
      </c>
      <c r="BD251" s="32" t="str">
        <f t="shared" si="157"/>
        <v/>
      </c>
      <c r="BE251" s="32">
        <f t="shared" si="158"/>
        <v>-1</v>
      </c>
      <c r="BG251" s="32" t="str">
        <f t="shared" si="159"/>
        <v>Red-breasted flycatcher</v>
      </c>
      <c r="BH251" s="32" t="str">
        <f t="shared" si="160"/>
        <v/>
      </c>
      <c r="BI251" s="32" t="str">
        <f>IF(Q251=1,TRIM(IF(L251&gt;0,"Denmark: "&amp;IFERROR(LOOKUP(2,1/(Denmark!$C252:$AZ252&lt;&gt;""),Denmark!$C$4:$AZ$4),"")&amp;" ","")&amp;IF(M251&gt;0,"Norway: "&amp;IFERROR(LOOKUP(2,1/(Norway!$C252:$AZ252&lt;&gt;""),Norway!$C$4:$AZ$4),"")&amp;" ","")&amp;IF(N251&gt;0,"Finland: "&amp;IFERROR(LOOKUP(2,1/(Finland!$C252:$AZ252&lt;&gt;""),Finland!$C$4:$AZ$4),"")&amp;" ","")&amp;IF(O251&gt;0,"Sweden: "&amp;IFERROR(LOOKUP(2,1/(Sweden!$C252:$AZ252&lt;&gt;""),Sweden!$C$4:$AZ$4),"")&amp;" ","")),"")</f>
        <v/>
      </c>
      <c r="BJ251" s="32">
        <f t="shared" si="161"/>
        <v>0</v>
      </c>
      <c r="BK251" s="32">
        <f t="shared" si="162"/>
        <v>-1</v>
      </c>
    </row>
    <row r="252" spans="11:63" ht="13.5" customHeight="1">
      <c r="K252" s="32" t="str">
        <f>Denmark!A253</f>
        <v>Collared flycatcher</v>
      </c>
      <c r="L252" s="32">
        <f>Denmark!BA253</f>
        <v>0</v>
      </c>
      <c r="M252" s="32">
        <f>Norway!BA253</f>
        <v>0</v>
      </c>
      <c r="N252" s="32">
        <f>Finland!BA253</f>
        <v>0</v>
      </c>
      <c r="O252" s="32">
        <f>Sweden!BA253</f>
        <v>0</v>
      </c>
      <c r="P252" s="32">
        <f t="shared" si="129"/>
        <v>0</v>
      </c>
      <c r="Q252" s="32">
        <f t="shared" si="130"/>
        <v>0</v>
      </c>
      <c r="S252" s="32" t="str">
        <f t="shared" si="131"/>
        <v>Collared flycatcher</v>
      </c>
      <c r="T252" s="32">
        <f t="shared" si="132"/>
        <v>0</v>
      </c>
      <c r="U252" s="32">
        <f t="shared" si="133"/>
        <v>0</v>
      </c>
      <c r="V252" s="32" t="str">
        <f t="shared" si="134"/>
        <v/>
      </c>
      <c r="X252" s="32" t="str">
        <f t="shared" si="135"/>
        <v>Collared flycatcher</v>
      </c>
      <c r="Y252" s="32" t="str">
        <f t="shared" si="136"/>
        <v/>
      </c>
      <c r="Z252" s="32" t="str">
        <f>IF(AND(P252&gt;0,P252&lt;3),TRIM(IF(L252&gt;0,"Denmark: "&amp;IFERROR(LOOKUP(2,1/(Denmark!$C253:$AZ253&lt;&gt;""),Denmark!$C$4:$AZ$4),"")&amp;" ","")&amp;IF(M252&gt;0,"Norway: "&amp;IFERROR(LOOKUP(2,1/(Norway!$C253:$AZ253&lt;&gt;""),Norway!$C$4:$AZ$4),"")&amp;" ","")&amp;IF(N252&gt;0,"Finland: "&amp;IFERROR(LOOKUP(2,1/(Finland!$C253:$AZ253&lt;&gt;""),Finland!$C$4:$AZ$4),"")&amp;" ","")&amp;IF(O252&gt;0,"Sweden: "&amp;IFERROR(LOOKUP(2,1/(Sweden!$C253:$AZ253&lt;&gt;""),Sweden!$C$4:$AZ$4),"")&amp;" ","")),"")</f>
        <v/>
      </c>
      <c r="AA252" s="32">
        <f t="shared" si="137"/>
        <v>0</v>
      </c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 t="str">
        <f t="shared" si="144"/>
        <v>Collared flycatcher</v>
      </c>
      <c r="AP252" s="32">
        <f t="shared" si="145"/>
        <v>0</v>
      </c>
      <c r="AQ252" s="32">
        <f t="shared" si="146"/>
        <v>0</v>
      </c>
      <c r="AR252" s="32" t="str">
        <f t="shared" si="147"/>
        <v/>
      </c>
      <c r="AS252" s="32">
        <f t="shared" si="148"/>
        <v>5.9000000000000003E-4</v>
      </c>
      <c r="AT252" s="32"/>
      <c r="AU252" s="32" t="str">
        <f t="shared" si="149"/>
        <v>Collared flycatcher</v>
      </c>
      <c r="AV252" s="32" t="str">
        <f t="shared" si="150"/>
        <v/>
      </c>
      <c r="AW252" s="32" t="str">
        <f t="shared" si="151"/>
        <v/>
      </c>
      <c r="AX252" s="32">
        <f t="shared" si="152"/>
        <v>0</v>
      </c>
      <c r="AY252" s="32">
        <f t="shared" si="153"/>
        <v>-1</v>
      </c>
      <c r="AZ252" s="32"/>
      <c r="BA252" s="32" t="str">
        <f t="shared" si="154"/>
        <v>Collared flycatcher</v>
      </c>
      <c r="BB252" s="32">
        <f t="shared" si="155"/>
        <v>0</v>
      </c>
      <c r="BC252" s="32">
        <f t="shared" si="156"/>
        <v>0</v>
      </c>
      <c r="BD252" s="32" t="str">
        <f t="shared" si="157"/>
        <v/>
      </c>
      <c r="BE252" s="32">
        <f t="shared" si="158"/>
        <v>-1</v>
      </c>
      <c r="BG252" s="32" t="str">
        <f t="shared" si="159"/>
        <v>Collared flycatcher</v>
      </c>
      <c r="BH252" s="32" t="str">
        <f t="shared" si="160"/>
        <v/>
      </c>
      <c r="BI252" s="32" t="str">
        <f>IF(Q252=1,TRIM(IF(L252&gt;0,"Denmark: "&amp;IFERROR(LOOKUP(2,1/(Denmark!$C253:$AZ253&lt;&gt;""),Denmark!$C$4:$AZ$4),"")&amp;" ","")&amp;IF(M252&gt;0,"Norway: "&amp;IFERROR(LOOKUP(2,1/(Norway!$C253:$AZ253&lt;&gt;""),Norway!$C$4:$AZ$4),"")&amp;" ","")&amp;IF(N252&gt;0,"Finland: "&amp;IFERROR(LOOKUP(2,1/(Finland!$C253:$AZ253&lt;&gt;""),Finland!$C$4:$AZ$4),"")&amp;" ","")&amp;IF(O252&gt;0,"Sweden: "&amp;IFERROR(LOOKUP(2,1/(Sweden!$C253:$AZ253&lt;&gt;""),Sweden!$C$4:$AZ$4),"")&amp;" ","")),"")</f>
        <v/>
      </c>
      <c r="BJ252" s="32">
        <f t="shared" si="161"/>
        <v>0</v>
      </c>
      <c r="BK252" s="32">
        <f t="shared" si="162"/>
        <v>-1</v>
      </c>
    </row>
    <row r="253" spans="11:63" ht="13.5" customHeight="1">
      <c r="K253" s="32" t="str">
        <f>Denmark!A254</f>
        <v>European pied flycatcher</v>
      </c>
      <c r="L253" s="32">
        <f>Denmark!BA254</f>
        <v>0</v>
      </c>
      <c r="M253" s="32">
        <f>Norway!BA254</f>
        <v>0</v>
      </c>
      <c r="N253" s="32">
        <f>Finland!BA254</f>
        <v>2</v>
      </c>
      <c r="O253" s="32">
        <f>Sweden!BA254</f>
        <v>0</v>
      </c>
      <c r="P253" s="32">
        <f t="shared" si="129"/>
        <v>2</v>
      </c>
      <c r="Q253" s="32">
        <f t="shared" si="130"/>
        <v>1</v>
      </c>
      <c r="S253" s="32" t="str">
        <f t="shared" si="131"/>
        <v>European pied flycatcher</v>
      </c>
      <c r="T253" s="32">
        <f t="shared" si="132"/>
        <v>2</v>
      </c>
      <c r="U253" s="32">
        <f t="shared" si="133"/>
        <v>1</v>
      </c>
      <c r="V253" s="32" t="str">
        <f t="shared" si="134"/>
        <v>Finland</v>
      </c>
      <c r="X253" s="32" t="str">
        <f t="shared" si="135"/>
        <v>European pied flycatcher</v>
      </c>
      <c r="Y253" s="32" t="str">
        <f t="shared" si="136"/>
        <v>Finland</v>
      </c>
      <c r="Z253" s="32" t="str">
        <f>IF(AND(P253&gt;0,P253&lt;3),TRIM(IF(L253&gt;0,"Denmark: "&amp;IFERROR(LOOKUP(2,1/(Denmark!$C254:$AZ254&lt;&gt;""),Denmark!$C$4:$AZ$4),"")&amp;" ","")&amp;IF(M253&gt;0,"Norway: "&amp;IFERROR(LOOKUP(2,1/(Norway!$C254:$AZ254&lt;&gt;""),Norway!$C$4:$AZ$4),"")&amp;" ","")&amp;IF(N253&gt;0,"Finland: "&amp;IFERROR(LOOKUP(2,1/(Finland!$C254:$AZ254&lt;&gt;""),Finland!$C$4:$AZ$4),"")&amp;" ","")&amp;IF(O253&gt;0,"Sweden: "&amp;IFERROR(LOOKUP(2,1/(Sweden!$C254:$AZ254&lt;&gt;""),Sweden!$C$4:$AZ$4),"")&amp;" ","")),"")</f>
        <v>Finland: Viljami Selander</v>
      </c>
      <c r="AA253" s="32">
        <f t="shared" si="137"/>
        <v>2</v>
      </c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 t="str">
        <f t="shared" si="144"/>
        <v>European pied flycatcher</v>
      </c>
      <c r="AP253" s="32">
        <f t="shared" si="145"/>
        <v>2</v>
      </c>
      <c r="AQ253" s="32">
        <f t="shared" si="146"/>
        <v>1</v>
      </c>
      <c r="AR253" s="32" t="str">
        <f t="shared" si="147"/>
        <v>Finland</v>
      </c>
      <c r="AS253" s="32">
        <f t="shared" si="148"/>
        <v>2.0005799999999998</v>
      </c>
      <c r="AT253" s="32"/>
      <c r="AU253" s="32" t="str">
        <f t="shared" si="149"/>
        <v>European pied flycatcher</v>
      </c>
      <c r="AV253" s="32" t="str">
        <f t="shared" si="150"/>
        <v>Finland</v>
      </c>
      <c r="AW253" s="32" t="str">
        <f t="shared" si="151"/>
        <v>Finland: Viljami Selander</v>
      </c>
      <c r="AX253" s="32">
        <f t="shared" si="152"/>
        <v>2</v>
      </c>
      <c r="AY253" s="32">
        <f t="shared" si="153"/>
        <v>1000.058</v>
      </c>
      <c r="AZ253" s="32"/>
      <c r="BA253" s="32" t="str">
        <f t="shared" si="154"/>
        <v>European pied flycatcher</v>
      </c>
      <c r="BB253" s="32">
        <f t="shared" si="155"/>
        <v>2</v>
      </c>
      <c r="BC253" s="32">
        <f t="shared" si="156"/>
        <v>1</v>
      </c>
      <c r="BD253" s="32" t="str">
        <f t="shared" si="157"/>
        <v>Finland</v>
      </c>
      <c r="BE253" s="32">
        <f t="shared" si="158"/>
        <v>-1</v>
      </c>
      <c r="BG253" s="32" t="str">
        <f t="shared" si="159"/>
        <v>European pied flycatcher</v>
      </c>
      <c r="BH253" s="32" t="str">
        <f t="shared" si="160"/>
        <v>Finland</v>
      </c>
      <c r="BI253" s="32" t="str">
        <f>IF(Q253=1,TRIM(IF(L253&gt;0,"Denmark: "&amp;IFERROR(LOOKUP(2,1/(Denmark!$C254:$AZ254&lt;&gt;""),Denmark!$C$4:$AZ$4),"")&amp;" ","")&amp;IF(M253&gt;0,"Norway: "&amp;IFERROR(LOOKUP(2,1/(Norway!$C254:$AZ254&lt;&gt;""),Norway!$C$4:$AZ$4),"")&amp;" ","")&amp;IF(N253&gt;0,"Finland: "&amp;IFERROR(LOOKUP(2,1/(Finland!$C254:$AZ254&lt;&gt;""),Finland!$C$4:$AZ$4),"")&amp;" ","")&amp;IF(O253&gt;0,"Sweden: "&amp;IFERROR(LOOKUP(2,1/(Sweden!$C254:$AZ254&lt;&gt;""),Sweden!$C$4:$AZ$4),"")&amp;" ","")),"")</f>
        <v>Finland: Viljami Selander</v>
      </c>
      <c r="BJ253" s="32">
        <f t="shared" si="161"/>
        <v>2</v>
      </c>
      <c r="BK253" s="32">
        <f t="shared" si="162"/>
        <v>2.0005799999999998</v>
      </c>
    </row>
    <row r="254" spans="11:63" ht="13.5" customHeight="1">
      <c r="K254" s="32" t="str">
        <f>Denmark!A255</f>
        <v>Bearded reedling</v>
      </c>
      <c r="L254" s="32">
        <f>Denmark!BA255</f>
        <v>0</v>
      </c>
      <c r="M254" s="32">
        <f>Norway!BA255</f>
        <v>0</v>
      </c>
      <c r="N254" s="32">
        <f>Finland!BA255</f>
        <v>0</v>
      </c>
      <c r="O254" s="32">
        <f>Sweden!BA255</f>
        <v>3</v>
      </c>
      <c r="P254" s="32">
        <f t="shared" si="129"/>
        <v>3</v>
      </c>
      <c r="Q254" s="32">
        <f t="shared" si="130"/>
        <v>1</v>
      </c>
      <c r="S254" s="32" t="str">
        <f t="shared" si="131"/>
        <v>Bearded reedling</v>
      </c>
      <c r="T254" s="32">
        <f t="shared" si="132"/>
        <v>3</v>
      </c>
      <c r="U254" s="32">
        <f t="shared" si="133"/>
        <v>1</v>
      </c>
      <c r="V254" s="32" t="str">
        <f t="shared" si="134"/>
        <v>Sweden</v>
      </c>
      <c r="X254" s="32" t="str">
        <f t="shared" si="135"/>
        <v>Bearded reedling</v>
      </c>
      <c r="Y254" s="32" t="str">
        <f t="shared" si="136"/>
        <v/>
      </c>
      <c r="Z254" s="32" t="str">
        <f>IF(AND(P254&gt;0,P254&lt;3),TRIM(IF(L254&gt;0,"Denmark: "&amp;IFERROR(LOOKUP(2,1/(Denmark!$C255:$AZ255&lt;&gt;""),Denmark!$C$4:$AZ$4),"")&amp;" ","")&amp;IF(M254&gt;0,"Norway: "&amp;IFERROR(LOOKUP(2,1/(Norway!$C255:$AZ255&lt;&gt;""),Norway!$C$4:$AZ$4),"")&amp;" ","")&amp;IF(N254&gt;0,"Finland: "&amp;IFERROR(LOOKUP(2,1/(Finland!$C255:$AZ255&lt;&gt;""),Finland!$C$4:$AZ$4),"")&amp;" ","")&amp;IF(O254&gt;0,"Sweden: "&amp;IFERROR(LOOKUP(2,1/(Sweden!$C255:$AZ255&lt;&gt;""),Sweden!$C$4:$AZ$4),"")&amp;" ","")),"")</f>
        <v/>
      </c>
      <c r="AA254" s="32">
        <f t="shared" si="137"/>
        <v>3</v>
      </c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 t="str">
        <f t="shared" si="144"/>
        <v>Bearded reedling</v>
      </c>
      <c r="AP254" s="32">
        <f t="shared" si="145"/>
        <v>3</v>
      </c>
      <c r="AQ254" s="32">
        <f t="shared" si="146"/>
        <v>1</v>
      </c>
      <c r="AR254" s="32" t="str">
        <f t="shared" si="147"/>
        <v>Sweden</v>
      </c>
      <c r="AS254" s="32">
        <f t="shared" si="148"/>
        <v>3.0005700000000002</v>
      </c>
      <c r="AT254" s="32"/>
      <c r="AU254" s="32" t="str">
        <f t="shared" si="149"/>
        <v>Bearded reedling</v>
      </c>
      <c r="AV254" s="32" t="str">
        <f t="shared" si="150"/>
        <v/>
      </c>
      <c r="AW254" s="32" t="str">
        <f t="shared" si="151"/>
        <v/>
      </c>
      <c r="AX254" s="32">
        <f t="shared" si="152"/>
        <v>3</v>
      </c>
      <c r="AY254" s="32">
        <f t="shared" si="153"/>
        <v>-1</v>
      </c>
      <c r="AZ254" s="32"/>
      <c r="BA254" s="32" t="str">
        <f t="shared" si="154"/>
        <v>Bearded reedling</v>
      </c>
      <c r="BB254" s="32">
        <f t="shared" si="155"/>
        <v>3</v>
      </c>
      <c r="BC254" s="32">
        <f t="shared" si="156"/>
        <v>1</v>
      </c>
      <c r="BD254" s="32" t="str">
        <f t="shared" si="157"/>
        <v>Sweden</v>
      </c>
      <c r="BE254" s="32">
        <f t="shared" si="158"/>
        <v>-1</v>
      </c>
      <c r="BG254" s="32" t="str">
        <f t="shared" si="159"/>
        <v>Bearded reedling</v>
      </c>
      <c r="BH254" s="32" t="str">
        <f t="shared" si="160"/>
        <v>Sweden</v>
      </c>
      <c r="BI254" s="32" t="str">
        <f>IF(Q254=1,TRIM(IF(L254&gt;0,"Denmark: "&amp;IFERROR(LOOKUP(2,1/(Denmark!$C255:$AZ255&lt;&gt;""),Denmark!$C$4:$AZ$4),"")&amp;" ","")&amp;IF(M254&gt;0,"Norway: "&amp;IFERROR(LOOKUP(2,1/(Norway!$C255:$AZ255&lt;&gt;""),Norway!$C$4:$AZ$4),"")&amp;" ","")&amp;IF(N254&gt;0,"Finland: "&amp;IFERROR(LOOKUP(2,1/(Finland!$C255:$AZ255&lt;&gt;""),Finland!$C$4:$AZ$4),"")&amp;" ","")&amp;IF(O254&gt;0,"Sweden: "&amp;IFERROR(LOOKUP(2,1/(Sweden!$C255:$AZ255&lt;&gt;""),Sweden!$C$4:$AZ$4),"")&amp;" ","")),"")</f>
        <v>Sweden: Eskil Friberg</v>
      </c>
      <c r="BJ254" s="32">
        <f t="shared" si="161"/>
        <v>3</v>
      </c>
      <c r="BK254" s="32">
        <f t="shared" si="162"/>
        <v>3.0005700000000002</v>
      </c>
    </row>
    <row r="255" spans="11:63" ht="13.5" customHeight="1">
      <c r="K255" s="32" t="str">
        <f>Denmark!A256</f>
        <v>Long-tailed tit</v>
      </c>
      <c r="L255" s="32">
        <f>Denmark!BA256</f>
        <v>0</v>
      </c>
      <c r="M255" s="32">
        <f>Norway!BA256</f>
        <v>0</v>
      </c>
      <c r="N255" s="32">
        <f>Finland!BA256</f>
        <v>3</v>
      </c>
      <c r="O255" s="32">
        <f>Sweden!BA256</f>
        <v>1</v>
      </c>
      <c r="P255" s="32">
        <f t="shared" si="129"/>
        <v>4</v>
      </c>
      <c r="Q255" s="32">
        <f t="shared" si="130"/>
        <v>2</v>
      </c>
      <c r="S255" s="32" t="str">
        <f t="shared" si="131"/>
        <v>Long-tailed tit</v>
      </c>
      <c r="T255" s="32">
        <f t="shared" si="132"/>
        <v>4</v>
      </c>
      <c r="U255" s="32">
        <f t="shared" si="133"/>
        <v>2</v>
      </c>
      <c r="V255" s="32" t="str">
        <f t="shared" si="134"/>
        <v>Finland Sweden</v>
      </c>
      <c r="X255" s="32" t="str">
        <f t="shared" si="135"/>
        <v>Long-tailed tit</v>
      </c>
      <c r="Y255" s="32" t="str">
        <f t="shared" si="136"/>
        <v/>
      </c>
      <c r="Z255" s="32" t="str">
        <f>IF(AND(P255&gt;0,P255&lt;3),TRIM(IF(L255&gt;0,"Denmark: "&amp;IFERROR(LOOKUP(2,1/(Denmark!$C256:$AZ256&lt;&gt;""),Denmark!$C$4:$AZ$4),"")&amp;" ","")&amp;IF(M255&gt;0,"Norway: "&amp;IFERROR(LOOKUP(2,1/(Norway!$C256:$AZ256&lt;&gt;""),Norway!$C$4:$AZ$4),"")&amp;" ","")&amp;IF(N255&gt;0,"Finland: "&amp;IFERROR(LOOKUP(2,1/(Finland!$C256:$AZ256&lt;&gt;""),Finland!$C$4:$AZ$4),"")&amp;" ","")&amp;IF(O255&gt;0,"Sweden: "&amp;IFERROR(LOOKUP(2,1/(Sweden!$C256:$AZ256&lt;&gt;""),Sweden!$C$4:$AZ$4),"")&amp;" ","")),"")</f>
        <v/>
      </c>
      <c r="AA255" s="32">
        <f t="shared" si="137"/>
        <v>4</v>
      </c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 t="str">
        <f t="shared" si="144"/>
        <v>Long-tailed tit</v>
      </c>
      <c r="AP255" s="32">
        <f t="shared" si="145"/>
        <v>4</v>
      </c>
      <c r="AQ255" s="32">
        <f t="shared" si="146"/>
        <v>2</v>
      </c>
      <c r="AR255" s="32" t="str">
        <f t="shared" si="147"/>
        <v>Finland Sweden</v>
      </c>
      <c r="AS255" s="32">
        <f t="shared" si="148"/>
        <v>4.0005600000000001</v>
      </c>
      <c r="AT255" s="32"/>
      <c r="AU255" s="32" t="str">
        <f t="shared" si="149"/>
        <v>Long-tailed tit</v>
      </c>
      <c r="AV255" s="32" t="str">
        <f t="shared" si="150"/>
        <v/>
      </c>
      <c r="AW255" s="32" t="str">
        <f t="shared" si="151"/>
        <v/>
      </c>
      <c r="AX255" s="32">
        <f t="shared" si="152"/>
        <v>4</v>
      </c>
      <c r="AY255" s="32">
        <f t="shared" si="153"/>
        <v>-1</v>
      </c>
      <c r="AZ255" s="32"/>
      <c r="BA255" s="32" t="str">
        <f t="shared" si="154"/>
        <v>Long-tailed tit</v>
      </c>
      <c r="BB255" s="32">
        <f t="shared" si="155"/>
        <v>4</v>
      </c>
      <c r="BC255" s="32">
        <f t="shared" si="156"/>
        <v>2</v>
      </c>
      <c r="BD255" s="32" t="str">
        <f t="shared" si="157"/>
        <v>Finland Sweden</v>
      </c>
      <c r="BE255" s="32">
        <f t="shared" si="158"/>
        <v>-1</v>
      </c>
      <c r="BG255" s="32" t="str">
        <f t="shared" si="159"/>
        <v>Long-tailed tit</v>
      </c>
      <c r="BH255" s="32" t="str">
        <f t="shared" si="160"/>
        <v/>
      </c>
      <c r="BI255" s="32" t="str">
        <f>IF(Q255=1,TRIM(IF(L255&gt;0,"Denmark: "&amp;IFERROR(LOOKUP(2,1/(Denmark!$C256:$AZ256&lt;&gt;""),Denmark!$C$4:$AZ$4),"")&amp;" ","")&amp;IF(M255&gt;0,"Norway: "&amp;IFERROR(LOOKUP(2,1/(Norway!$C256:$AZ256&lt;&gt;""),Norway!$C$4:$AZ$4),"")&amp;" ","")&amp;IF(N255&gt;0,"Finland: "&amp;IFERROR(LOOKUP(2,1/(Finland!$C256:$AZ256&lt;&gt;""),Finland!$C$4:$AZ$4),"")&amp;" ","")&amp;IF(O255&gt;0,"Sweden: "&amp;IFERROR(LOOKUP(2,1/(Sweden!$C256:$AZ256&lt;&gt;""),Sweden!$C$4:$AZ$4),"")&amp;" ","")),"")</f>
        <v/>
      </c>
      <c r="BJ255" s="32">
        <f t="shared" si="161"/>
        <v>4</v>
      </c>
      <c r="BK255" s="32">
        <f t="shared" si="162"/>
        <v>-1</v>
      </c>
    </row>
    <row r="256" spans="11:63" ht="13.5" customHeight="1">
      <c r="K256" s="32" t="str">
        <f>Denmark!A257</f>
        <v>Marsh tit</v>
      </c>
      <c r="L256" s="32">
        <f>Denmark!BA257</f>
        <v>0</v>
      </c>
      <c r="M256" s="32">
        <f>Norway!BA257</f>
        <v>0</v>
      </c>
      <c r="N256" s="32">
        <f>Finland!BA257</f>
        <v>0</v>
      </c>
      <c r="O256" s="32">
        <f>Sweden!BA257</f>
        <v>2</v>
      </c>
      <c r="P256" s="32">
        <f t="shared" si="129"/>
        <v>2</v>
      </c>
      <c r="Q256" s="32">
        <f t="shared" si="130"/>
        <v>1</v>
      </c>
      <c r="S256" s="32" t="str">
        <f t="shared" si="131"/>
        <v>Marsh tit</v>
      </c>
      <c r="T256" s="32">
        <f t="shared" si="132"/>
        <v>2</v>
      </c>
      <c r="U256" s="32">
        <f t="shared" si="133"/>
        <v>1</v>
      </c>
      <c r="V256" s="32" t="str">
        <f t="shared" si="134"/>
        <v>Sweden</v>
      </c>
      <c r="X256" s="32" t="str">
        <f t="shared" si="135"/>
        <v>Marsh tit</v>
      </c>
      <c r="Y256" s="32" t="str">
        <f t="shared" si="136"/>
        <v>Sweden</v>
      </c>
      <c r="Z256" s="32" t="str">
        <f>IF(AND(P256&gt;0,P256&lt;3),TRIM(IF(L256&gt;0,"Denmark: "&amp;IFERROR(LOOKUP(2,1/(Denmark!$C257:$AZ257&lt;&gt;""),Denmark!$C$4:$AZ$4),"")&amp;" ","")&amp;IF(M256&gt;0,"Norway: "&amp;IFERROR(LOOKUP(2,1/(Norway!$C257:$AZ257&lt;&gt;""),Norway!$C$4:$AZ$4),"")&amp;" ","")&amp;IF(N256&gt;0,"Finland: "&amp;IFERROR(LOOKUP(2,1/(Finland!$C257:$AZ257&lt;&gt;""),Finland!$C$4:$AZ$4),"")&amp;" ","")&amp;IF(O256&gt;0,"Sweden: "&amp;IFERROR(LOOKUP(2,1/(Sweden!$C257:$AZ257&lt;&gt;""),Sweden!$C$4:$AZ$4),"")&amp;" ","")),"")</f>
        <v>Sweden: Hugo Isaksson o Liam Gustafsson</v>
      </c>
      <c r="AA256" s="32">
        <f t="shared" si="137"/>
        <v>2</v>
      </c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 t="str">
        <f t="shared" si="144"/>
        <v>Marsh tit</v>
      </c>
      <c r="AP256" s="32">
        <f t="shared" si="145"/>
        <v>2</v>
      </c>
      <c r="AQ256" s="32">
        <f t="shared" si="146"/>
        <v>1</v>
      </c>
      <c r="AR256" s="32" t="str">
        <f t="shared" si="147"/>
        <v>Sweden</v>
      </c>
      <c r="AS256" s="32">
        <f t="shared" si="148"/>
        <v>2.0005500000000001</v>
      </c>
      <c r="AT256" s="32"/>
      <c r="AU256" s="32" t="str">
        <f t="shared" si="149"/>
        <v>Marsh tit</v>
      </c>
      <c r="AV256" s="32" t="str">
        <f t="shared" si="150"/>
        <v>Sweden</v>
      </c>
      <c r="AW256" s="32" t="str">
        <f t="shared" si="151"/>
        <v>Sweden: Hugo Isaksson o Liam Gustafsson</v>
      </c>
      <c r="AX256" s="32">
        <f t="shared" si="152"/>
        <v>2</v>
      </c>
      <c r="AY256" s="32">
        <f t="shared" si="153"/>
        <v>1000.0549999999999</v>
      </c>
      <c r="AZ256" s="32"/>
      <c r="BA256" s="32" t="str">
        <f t="shared" si="154"/>
        <v>Marsh tit</v>
      </c>
      <c r="BB256" s="32">
        <f t="shared" si="155"/>
        <v>2</v>
      </c>
      <c r="BC256" s="32">
        <f t="shared" si="156"/>
        <v>1</v>
      </c>
      <c r="BD256" s="32" t="str">
        <f t="shared" si="157"/>
        <v>Sweden</v>
      </c>
      <c r="BE256" s="32">
        <f t="shared" si="158"/>
        <v>-1</v>
      </c>
      <c r="BG256" s="32" t="str">
        <f t="shared" si="159"/>
        <v>Marsh tit</v>
      </c>
      <c r="BH256" s="32" t="str">
        <f t="shared" si="160"/>
        <v>Sweden</v>
      </c>
      <c r="BI256" s="32" t="str">
        <f>IF(Q256=1,TRIM(IF(L256&gt;0,"Denmark: "&amp;IFERROR(LOOKUP(2,1/(Denmark!$C257:$AZ257&lt;&gt;""),Denmark!$C$4:$AZ$4),"")&amp;" ","")&amp;IF(M256&gt;0,"Norway: "&amp;IFERROR(LOOKUP(2,1/(Norway!$C257:$AZ257&lt;&gt;""),Norway!$C$4:$AZ$4),"")&amp;" ","")&amp;IF(N256&gt;0,"Finland: "&amp;IFERROR(LOOKUP(2,1/(Finland!$C257:$AZ257&lt;&gt;""),Finland!$C$4:$AZ$4),"")&amp;" ","")&amp;IF(O256&gt;0,"Sweden: "&amp;IFERROR(LOOKUP(2,1/(Sweden!$C257:$AZ257&lt;&gt;""),Sweden!$C$4:$AZ$4),"")&amp;" ","")),"")</f>
        <v>Sweden: Hugo Isaksson o Liam Gustafsson</v>
      </c>
      <c r="BJ256" s="32">
        <f t="shared" si="161"/>
        <v>2</v>
      </c>
      <c r="BK256" s="32">
        <f t="shared" si="162"/>
        <v>2.0005500000000001</v>
      </c>
    </row>
    <row r="257" spans="11:63" ht="13.5" customHeight="1">
      <c r="K257" s="32" t="str">
        <f>Denmark!A258</f>
        <v>Willow tit</v>
      </c>
      <c r="L257" s="32">
        <f>Denmark!BA258</f>
        <v>0</v>
      </c>
      <c r="M257" s="32">
        <f>Norway!BA258</f>
        <v>0</v>
      </c>
      <c r="N257" s="32">
        <f>Finland!BA258</f>
        <v>13</v>
      </c>
      <c r="O257" s="32">
        <f>Sweden!BA258</f>
        <v>1</v>
      </c>
      <c r="P257" s="32">
        <f t="shared" si="129"/>
        <v>14</v>
      </c>
      <c r="Q257" s="32">
        <f t="shared" si="130"/>
        <v>2</v>
      </c>
      <c r="S257" s="32" t="str">
        <f t="shared" si="131"/>
        <v>Willow tit</v>
      </c>
      <c r="T257" s="32">
        <f t="shared" si="132"/>
        <v>14</v>
      </c>
      <c r="U257" s="32">
        <f t="shared" si="133"/>
        <v>2</v>
      </c>
      <c r="V257" s="32" t="str">
        <f t="shared" si="134"/>
        <v>Finland Sweden</v>
      </c>
      <c r="X257" s="32" t="str">
        <f t="shared" si="135"/>
        <v>Willow tit</v>
      </c>
      <c r="Y257" s="32" t="str">
        <f t="shared" si="136"/>
        <v/>
      </c>
      <c r="Z257" s="32" t="str">
        <f>IF(AND(P257&gt;0,P257&lt;3),TRIM(IF(L257&gt;0,"Denmark: "&amp;IFERROR(LOOKUP(2,1/(Denmark!$C258:$AZ258&lt;&gt;""),Denmark!$C$4:$AZ$4),"")&amp;" ","")&amp;IF(M257&gt;0,"Norway: "&amp;IFERROR(LOOKUP(2,1/(Norway!$C258:$AZ258&lt;&gt;""),Norway!$C$4:$AZ$4),"")&amp;" ","")&amp;IF(N257&gt;0,"Finland: "&amp;IFERROR(LOOKUP(2,1/(Finland!$C258:$AZ258&lt;&gt;""),Finland!$C$4:$AZ$4),"")&amp;" ","")&amp;IF(O257&gt;0,"Sweden: "&amp;IFERROR(LOOKUP(2,1/(Sweden!$C258:$AZ258&lt;&gt;""),Sweden!$C$4:$AZ$4),"")&amp;" ","")),"")</f>
        <v/>
      </c>
      <c r="AA257" s="32">
        <f t="shared" si="137"/>
        <v>14</v>
      </c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 t="str">
        <f t="shared" si="144"/>
        <v>Willow tit</v>
      </c>
      <c r="AP257" s="32">
        <f t="shared" si="145"/>
        <v>14</v>
      </c>
      <c r="AQ257" s="32">
        <f t="shared" si="146"/>
        <v>2</v>
      </c>
      <c r="AR257" s="32" t="str">
        <f t="shared" si="147"/>
        <v>Finland Sweden</v>
      </c>
      <c r="AS257" s="32">
        <f t="shared" si="148"/>
        <v>14.000540000000001</v>
      </c>
      <c r="AT257" s="32"/>
      <c r="AU257" s="32" t="str">
        <f t="shared" si="149"/>
        <v>Willow tit</v>
      </c>
      <c r="AV257" s="32" t="str">
        <f t="shared" si="150"/>
        <v/>
      </c>
      <c r="AW257" s="32" t="str">
        <f t="shared" si="151"/>
        <v/>
      </c>
      <c r="AX257" s="32">
        <f t="shared" si="152"/>
        <v>14</v>
      </c>
      <c r="AY257" s="32">
        <f t="shared" si="153"/>
        <v>-1</v>
      </c>
      <c r="AZ257" s="32"/>
      <c r="BA257" s="32" t="str">
        <f t="shared" si="154"/>
        <v>Willow tit</v>
      </c>
      <c r="BB257" s="32">
        <f t="shared" si="155"/>
        <v>14</v>
      </c>
      <c r="BC257" s="32">
        <f t="shared" si="156"/>
        <v>2</v>
      </c>
      <c r="BD257" s="32" t="str">
        <f t="shared" si="157"/>
        <v>Finland Sweden</v>
      </c>
      <c r="BE257" s="32">
        <f t="shared" si="158"/>
        <v>-1</v>
      </c>
      <c r="BG257" s="32" t="str">
        <f t="shared" si="159"/>
        <v>Willow tit</v>
      </c>
      <c r="BH257" s="32" t="str">
        <f t="shared" si="160"/>
        <v/>
      </c>
      <c r="BI257" s="32" t="str">
        <f>IF(Q257=1,TRIM(IF(L257&gt;0,"Denmark: "&amp;IFERROR(LOOKUP(2,1/(Denmark!$C258:$AZ258&lt;&gt;""),Denmark!$C$4:$AZ$4),"")&amp;" ","")&amp;IF(M257&gt;0,"Norway: "&amp;IFERROR(LOOKUP(2,1/(Norway!$C258:$AZ258&lt;&gt;""),Norway!$C$4:$AZ$4),"")&amp;" ","")&amp;IF(N257&gt;0,"Finland: "&amp;IFERROR(LOOKUP(2,1/(Finland!$C258:$AZ258&lt;&gt;""),Finland!$C$4:$AZ$4),"")&amp;" ","")&amp;IF(O257&gt;0,"Sweden: "&amp;IFERROR(LOOKUP(2,1/(Sweden!$C258:$AZ258&lt;&gt;""),Sweden!$C$4:$AZ$4),"")&amp;" ","")),"")</f>
        <v/>
      </c>
      <c r="BJ257" s="32">
        <f t="shared" si="161"/>
        <v>14</v>
      </c>
      <c r="BK257" s="32">
        <f t="shared" si="162"/>
        <v>-1</v>
      </c>
    </row>
    <row r="258" spans="11:63" ht="13.5" customHeight="1">
      <c r="K258" s="32" t="str">
        <f>Denmark!A259</f>
        <v>Grey-headed chickadee</v>
      </c>
      <c r="L258" s="32">
        <f>Denmark!BA259</f>
        <v>0</v>
      </c>
      <c r="M258" s="32">
        <f>Norway!BA259</f>
        <v>0</v>
      </c>
      <c r="N258" s="32">
        <f>Finland!BA259</f>
        <v>0</v>
      </c>
      <c r="O258" s="32">
        <f>Sweden!BA259</f>
        <v>0</v>
      </c>
      <c r="P258" s="32">
        <f t="shared" si="129"/>
        <v>0</v>
      </c>
      <c r="Q258" s="32">
        <f t="shared" si="130"/>
        <v>0</v>
      </c>
      <c r="S258" s="32" t="str">
        <f t="shared" si="131"/>
        <v>Grey-headed chickadee</v>
      </c>
      <c r="T258" s="32">
        <f t="shared" si="132"/>
        <v>0</v>
      </c>
      <c r="U258" s="32">
        <f t="shared" si="133"/>
        <v>0</v>
      </c>
      <c r="V258" s="32" t="str">
        <f t="shared" si="134"/>
        <v/>
      </c>
      <c r="X258" s="32" t="str">
        <f t="shared" si="135"/>
        <v>Grey-headed chickadee</v>
      </c>
      <c r="Y258" s="32" t="str">
        <f t="shared" si="136"/>
        <v/>
      </c>
      <c r="Z258" s="32" t="str">
        <f>IF(AND(P258&gt;0,P258&lt;3),TRIM(IF(L258&gt;0,"Denmark: "&amp;IFERROR(LOOKUP(2,1/(Denmark!$C259:$AZ259&lt;&gt;""),Denmark!$C$4:$AZ$4),"")&amp;" ","")&amp;IF(M258&gt;0,"Norway: "&amp;IFERROR(LOOKUP(2,1/(Norway!$C259:$AZ259&lt;&gt;""),Norway!$C$4:$AZ$4),"")&amp;" ","")&amp;IF(N258&gt;0,"Finland: "&amp;IFERROR(LOOKUP(2,1/(Finland!$C259:$AZ259&lt;&gt;""),Finland!$C$4:$AZ$4),"")&amp;" ","")&amp;IF(O258&gt;0,"Sweden: "&amp;IFERROR(LOOKUP(2,1/(Sweden!$C259:$AZ259&lt;&gt;""),Sweden!$C$4:$AZ$4),"")&amp;" ","")),"")</f>
        <v/>
      </c>
      <c r="AA258" s="32">
        <f t="shared" si="137"/>
        <v>0</v>
      </c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 t="str">
        <f t="shared" si="144"/>
        <v>Grey-headed chickadee</v>
      </c>
      <c r="AP258" s="32">
        <f t="shared" si="145"/>
        <v>0</v>
      </c>
      <c r="AQ258" s="32">
        <f t="shared" si="146"/>
        <v>0</v>
      </c>
      <c r="AR258" s="32" t="str">
        <f t="shared" si="147"/>
        <v/>
      </c>
      <c r="AS258" s="32">
        <f t="shared" si="148"/>
        <v>5.2999999999999998E-4</v>
      </c>
      <c r="AT258" s="32"/>
      <c r="AU258" s="32" t="str">
        <f t="shared" si="149"/>
        <v>Grey-headed chickadee</v>
      </c>
      <c r="AV258" s="32" t="str">
        <f t="shared" si="150"/>
        <v/>
      </c>
      <c r="AW258" s="32" t="str">
        <f t="shared" si="151"/>
        <v/>
      </c>
      <c r="AX258" s="32">
        <f t="shared" si="152"/>
        <v>0</v>
      </c>
      <c r="AY258" s="32">
        <f t="shared" si="153"/>
        <v>-1</v>
      </c>
      <c r="AZ258" s="32"/>
      <c r="BA258" s="32" t="str">
        <f t="shared" si="154"/>
        <v>Grey-headed chickadee</v>
      </c>
      <c r="BB258" s="32">
        <f t="shared" si="155"/>
        <v>0</v>
      </c>
      <c r="BC258" s="32">
        <f t="shared" si="156"/>
        <v>0</v>
      </c>
      <c r="BD258" s="32" t="str">
        <f t="shared" si="157"/>
        <v/>
      </c>
      <c r="BE258" s="32">
        <f t="shared" si="158"/>
        <v>-1</v>
      </c>
      <c r="BG258" s="32" t="str">
        <f t="shared" si="159"/>
        <v>Grey-headed chickadee</v>
      </c>
      <c r="BH258" s="32" t="str">
        <f t="shared" si="160"/>
        <v/>
      </c>
      <c r="BI258" s="32" t="str">
        <f>IF(Q258=1,TRIM(IF(L258&gt;0,"Denmark: "&amp;IFERROR(LOOKUP(2,1/(Denmark!$C259:$AZ259&lt;&gt;""),Denmark!$C$4:$AZ$4),"")&amp;" ","")&amp;IF(M258&gt;0,"Norway: "&amp;IFERROR(LOOKUP(2,1/(Norway!$C259:$AZ259&lt;&gt;""),Norway!$C$4:$AZ$4),"")&amp;" ","")&amp;IF(N258&gt;0,"Finland: "&amp;IFERROR(LOOKUP(2,1/(Finland!$C259:$AZ259&lt;&gt;""),Finland!$C$4:$AZ$4),"")&amp;" ","")&amp;IF(O258&gt;0,"Sweden: "&amp;IFERROR(LOOKUP(2,1/(Sweden!$C259:$AZ259&lt;&gt;""),Sweden!$C$4:$AZ$4),"")&amp;" ","")),"")</f>
        <v/>
      </c>
      <c r="BJ258" s="32">
        <f t="shared" si="161"/>
        <v>0</v>
      </c>
      <c r="BK258" s="32">
        <f t="shared" si="162"/>
        <v>-1</v>
      </c>
    </row>
    <row r="259" spans="11:63" ht="13.5" customHeight="1">
      <c r="K259" s="32" t="str">
        <f>Denmark!A260</f>
        <v>Crested tit</v>
      </c>
      <c r="L259" s="32">
        <f>Denmark!BA260</f>
        <v>0</v>
      </c>
      <c r="M259" s="32">
        <f>Norway!BA260</f>
        <v>0</v>
      </c>
      <c r="N259" s="32">
        <f>Finland!BA260</f>
        <v>7</v>
      </c>
      <c r="O259" s="32">
        <f>Sweden!BA260</f>
        <v>1</v>
      </c>
      <c r="P259" s="32">
        <f t="shared" si="129"/>
        <v>8</v>
      </c>
      <c r="Q259" s="32">
        <f t="shared" si="130"/>
        <v>2</v>
      </c>
      <c r="S259" s="32" t="str">
        <f t="shared" si="131"/>
        <v>Crested tit</v>
      </c>
      <c r="T259" s="32">
        <f t="shared" si="132"/>
        <v>8</v>
      </c>
      <c r="U259" s="32">
        <f t="shared" si="133"/>
        <v>2</v>
      </c>
      <c r="V259" s="32" t="str">
        <f t="shared" si="134"/>
        <v>Finland Sweden</v>
      </c>
      <c r="X259" s="32" t="str">
        <f t="shared" si="135"/>
        <v>Crested tit</v>
      </c>
      <c r="Y259" s="32" t="str">
        <f t="shared" si="136"/>
        <v/>
      </c>
      <c r="Z259" s="32" t="str">
        <f>IF(AND(P259&gt;0,P259&lt;3),TRIM(IF(L259&gt;0,"Denmark: "&amp;IFERROR(LOOKUP(2,1/(Denmark!$C260:$AZ260&lt;&gt;""),Denmark!$C$4:$AZ$4),"")&amp;" ","")&amp;IF(M259&gt;0,"Norway: "&amp;IFERROR(LOOKUP(2,1/(Norway!$C260:$AZ260&lt;&gt;""),Norway!$C$4:$AZ$4),"")&amp;" ","")&amp;IF(N259&gt;0,"Finland: "&amp;IFERROR(LOOKUP(2,1/(Finland!$C260:$AZ260&lt;&gt;""),Finland!$C$4:$AZ$4),"")&amp;" ","")&amp;IF(O259&gt;0,"Sweden: "&amp;IFERROR(LOOKUP(2,1/(Sweden!$C260:$AZ260&lt;&gt;""),Sweden!$C$4:$AZ$4),"")&amp;" ","")),"")</f>
        <v/>
      </c>
      <c r="AA259" s="32">
        <f t="shared" si="137"/>
        <v>8</v>
      </c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 t="str">
        <f t="shared" si="144"/>
        <v>Crested tit</v>
      </c>
      <c r="AP259" s="32">
        <f t="shared" si="145"/>
        <v>8</v>
      </c>
      <c r="AQ259" s="32">
        <f t="shared" si="146"/>
        <v>2</v>
      </c>
      <c r="AR259" s="32" t="str">
        <f t="shared" si="147"/>
        <v>Finland Sweden</v>
      </c>
      <c r="AS259" s="32">
        <f t="shared" si="148"/>
        <v>8.0005199999999999</v>
      </c>
      <c r="AT259" s="32"/>
      <c r="AU259" s="32" t="str">
        <f t="shared" si="149"/>
        <v>Crested tit</v>
      </c>
      <c r="AV259" s="32" t="str">
        <f t="shared" si="150"/>
        <v/>
      </c>
      <c r="AW259" s="32" t="str">
        <f t="shared" si="151"/>
        <v/>
      </c>
      <c r="AX259" s="32">
        <f t="shared" si="152"/>
        <v>8</v>
      </c>
      <c r="AY259" s="32">
        <f t="shared" si="153"/>
        <v>-1</v>
      </c>
      <c r="AZ259" s="32"/>
      <c r="BA259" s="32" t="str">
        <f t="shared" si="154"/>
        <v>Crested tit</v>
      </c>
      <c r="BB259" s="32">
        <f t="shared" si="155"/>
        <v>8</v>
      </c>
      <c r="BC259" s="32">
        <f t="shared" si="156"/>
        <v>2</v>
      </c>
      <c r="BD259" s="32" t="str">
        <f t="shared" si="157"/>
        <v>Finland Sweden</v>
      </c>
      <c r="BE259" s="32">
        <f t="shared" si="158"/>
        <v>-1</v>
      </c>
      <c r="BG259" s="32" t="str">
        <f t="shared" si="159"/>
        <v>Crested tit</v>
      </c>
      <c r="BH259" s="32" t="str">
        <f t="shared" si="160"/>
        <v/>
      </c>
      <c r="BI259" s="32" t="str">
        <f>IF(Q259=1,TRIM(IF(L259&gt;0,"Denmark: "&amp;IFERROR(LOOKUP(2,1/(Denmark!$C260:$AZ260&lt;&gt;""),Denmark!$C$4:$AZ$4),"")&amp;" ","")&amp;IF(M259&gt;0,"Norway: "&amp;IFERROR(LOOKUP(2,1/(Norway!$C260:$AZ260&lt;&gt;""),Norway!$C$4:$AZ$4),"")&amp;" ","")&amp;IF(N259&gt;0,"Finland: "&amp;IFERROR(LOOKUP(2,1/(Finland!$C260:$AZ260&lt;&gt;""),Finland!$C$4:$AZ$4),"")&amp;" ","")&amp;IF(O259&gt;0,"Sweden: "&amp;IFERROR(LOOKUP(2,1/(Sweden!$C260:$AZ260&lt;&gt;""),Sweden!$C$4:$AZ$4),"")&amp;" ","")),"")</f>
        <v/>
      </c>
      <c r="BJ259" s="32">
        <f t="shared" si="161"/>
        <v>8</v>
      </c>
      <c r="BK259" s="32">
        <f t="shared" si="162"/>
        <v>-1</v>
      </c>
    </row>
    <row r="260" spans="11:63" ht="13.5" customHeight="1">
      <c r="K260" s="32" t="str">
        <f>Denmark!A261</f>
        <v>Coal tit</v>
      </c>
      <c r="L260" s="32">
        <f>Denmark!BA261</f>
        <v>0</v>
      </c>
      <c r="M260" s="32">
        <f>Norway!BA261</f>
        <v>0</v>
      </c>
      <c r="N260" s="32">
        <f>Finland!BA261</f>
        <v>14</v>
      </c>
      <c r="O260" s="32">
        <f>Sweden!BA261</f>
        <v>3</v>
      </c>
      <c r="P260" s="32">
        <f t="shared" ref="P260:P310" si="163">SUM(L260:O260)</f>
        <v>17</v>
      </c>
      <c r="Q260" s="32">
        <f t="shared" ref="Q260:Q310" si="164">COUNTIF(L260:O260,"&gt;0")</f>
        <v>2</v>
      </c>
      <c r="S260" s="32" t="str">
        <f t="shared" ref="S260:S310" si="165">K260</f>
        <v>Coal tit</v>
      </c>
      <c r="T260" s="32">
        <f t="shared" ref="T260:T310" si="166">P260</f>
        <v>17</v>
      </c>
      <c r="U260" s="32">
        <f t="shared" ref="U260:U310" si="167">Q260</f>
        <v>2</v>
      </c>
      <c r="V260" s="32" t="str">
        <f t="shared" ref="V260:V310" si="168">TRIM(IF(L260&gt;0,"Denmark ","")&amp;IF(M260&gt;0,"Norway ","")&amp;IF(N260&gt;0,"Finland ","")&amp;IF(O260&gt;0,"Sweden ",""))</f>
        <v>Finland Sweden</v>
      </c>
      <c r="X260" s="32" t="str">
        <f t="shared" ref="X260:X310" si="169">S260</f>
        <v>Coal tit</v>
      </c>
      <c r="Y260" s="32" t="str">
        <f t="shared" ref="Y260:Y310" si="170">IF(AND(P260&gt;0,P260&lt;3),TRIM(IF(L260&gt;0,"Denmark ","")&amp;IF(M260&gt;0,"Norway ","")&amp;IF(N260&gt;0,"Finland ","")&amp;IF(O260&gt;0,"Sweden ","")),"")</f>
        <v/>
      </c>
      <c r="Z260" s="32" t="str">
        <f>IF(AND(P260&gt;0,P260&lt;3),TRIM(IF(L260&gt;0,"Denmark: "&amp;IFERROR(LOOKUP(2,1/(Denmark!$C261:$AZ261&lt;&gt;""),Denmark!$C$4:$AZ$4),"")&amp;" ","")&amp;IF(M260&gt;0,"Norway: "&amp;IFERROR(LOOKUP(2,1/(Norway!$C261:$AZ261&lt;&gt;""),Norway!$C$4:$AZ$4),"")&amp;" ","")&amp;IF(N260&gt;0,"Finland: "&amp;IFERROR(LOOKUP(2,1/(Finland!$C261:$AZ261&lt;&gt;""),Finland!$C$4:$AZ$4),"")&amp;" ","")&amp;IF(O260&gt;0,"Sweden: "&amp;IFERROR(LOOKUP(2,1/(Sweden!$C261:$AZ261&lt;&gt;""),Sweden!$C$4:$AZ$4),"")&amp;" ","")),"")</f>
        <v/>
      </c>
      <c r="AA260" s="32">
        <f t="shared" ref="AA260:AA310" si="171">P260</f>
        <v>17</v>
      </c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 t="str">
        <f t="shared" ref="AO260:AO310" si="172">S260</f>
        <v>Coal tit</v>
      </c>
      <c r="AP260" s="32">
        <f t="shared" ref="AP260:AP310" si="173">T260</f>
        <v>17</v>
      </c>
      <c r="AQ260" s="32">
        <f t="shared" ref="AQ260:AQ310" si="174">U260</f>
        <v>2</v>
      </c>
      <c r="AR260" s="32" t="str">
        <f t="shared" ref="AR260:AR310" si="175">V260</f>
        <v>Finland Sweden</v>
      </c>
      <c r="AS260" s="32">
        <f t="shared" ref="AS260:AS310" si="176">T260+(311-ROW())/100000</f>
        <v>17.000509999999998</v>
      </c>
      <c r="AT260" s="32"/>
      <c r="AU260" s="32" t="str">
        <f t="shared" ref="AU260:AU310" si="177">X260</f>
        <v>Coal tit</v>
      </c>
      <c r="AV260" s="32" t="str">
        <f t="shared" ref="AV260:AV310" si="178">Y260</f>
        <v/>
      </c>
      <c r="AW260" s="32" t="str">
        <f t="shared" ref="AW260:AW310" si="179">Z260</f>
        <v/>
      </c>
      <c r="AX260" s="32">
        <f t="shared" ref="AX260:AX310" si="180">AA260</f>
        <v>17</v>
      </c>
      <c r="AY260" s="32">
        <f t="shared" ref="AY260:AY310" si="181">IF(AND(AX260&gt;0,AX260&lt;3),(3-AX260)*1000+(311-ROW())/1000,-1)</f>
        <v>-1</v>
      </c>
      <c r="AZ260" s="32"/>
      <c r="BA260" s="32" t="str">
        <f t="shared" ref="BA260:BA310" si="182">S260</f>
        <v>Coal tit</v>
      </c>
      <c r="BB260" s="32">
        <f t="shared" ref="BB260:BB310" si="183">T260</f>
        <v>17</v>
      </c>
      <c r="BC260" s="32">
        <f t="shared" ref="BC260:BC310" si="184">U260</f>
        <v>2</v>
      </c>
      <c r="BD260" s="32" t="str">
        <f t="shared" ref="BD260:BD310" si="185">V260</f>
        <v>Finland Sweden</v>
      </c>
      <c r="BE260" s="32">
        <f t="shared" ref="BE260:BE310" si="186">IF(U260=4,T260+(311-ROW())/100000,-1)</f>
        <v>-1</v>
      </c>
      <c r="BG260" s="32" t="str">
        <f t="shared" ref="BG260:BG310" si="187">K260</f>
        <v>Coal tit</v>
      </c>
      <c r="BH260" s="32" t="str">
        <f t="shared" ref="BH260:BH310" si="188">IF(Q260=1,V260,"")</f>
        <v/>
      </c>
      <c r="BI260" s="32" t="str">
        <f>IF(Q260=1,TRIM(IF(L260&gt;0,"Denmark: "&amp;IFERROR(LOOKUP(2,1/(Denmark!$C261:$AZ261&lt;&gt;""),Denmark!$C$4:$AZ$4),"")&amp;" ","")&amp;IF(M260&gt;0,"Norway: "&amp;IFERROR(LOOKUP(2,1/(Norway!$C261:$AZ261&lt;&gt;""),Norway!$C$4:$AZ$4),"")&amp;" ","")&amp;IF(N260&gt;0,"Finland: "&amp;IFERROR(LOOKUP(2,1/(Finland!$C261:$AZ261&lt;&gt;""),Finland!$C$4:$AZ$4),"")&amp;" ","")&amp;IF(O260&gt;0,"Sweden: "&amp;IFERROR(LOOKUP(2,1/(Sweden!$C261:$AZ261&lt;&gt;""),Sweden!$C$4:$AZ$4),"")&amp;" ","")),"")</f>
        <v/>
      </c>
      <c r="BJ260" s="32">
        <f t="shared" ref="BJ260:BJ310" si="189">P260</f>
        <v>17</v>
      </c>
      <c r="BK260" s="32">
        <f t="shared" ref="BK260:BK310" si="190">IF(Q260=1,P260+(311-ROW())/100000,-1)</f>
        <v>-1</v>
      </c>
    </row>
    <row r="261" spans="11:63" ht="13.5" customHeight="1">
      <c r="K261" s="32" t="str">
        <f>Denmark!A262</f>
        <v>Eurasian blue tit</v>
      </c>
      <c r="L261" s="32">
        <f>Denmark!BA262</f>
        <v>0</v>
      </c>
      <c r="M261" s="32">
        <f>Norway!BA262</f>
        <v>3</v>
      </c>
      <c r="N261" s="32">
        <f>Finland!BA262</f>
        <v>29</v>
      </c>
      <c r="O261" s="32">
        <f>Sweden!BA262</f>
        <v>13</v>
      </c>
      <c r="P261" s="32">
        <f t="shared" si="163"/>
        <v>45</v>
      </c>
      <c r="Q261" s="32">
        <f t="shared" si="164"/>
        <v>3</v>
      </c>
      <c r="S261" s="32" t="str">
        <f t="shared" si="165"/>
        <v>Eurasian blue tit</v>
      </c>
      <c r="T261" s="32">
        <f t="shared" si="166"/>
        <v>45</v>
      </c>
      <c r="U261" s="32">
        <f t="shared" si="167"/>
        <v>3</v>
      </c>
      <c r="V261" s="32" t="str">
        <f t="shared" si="168"/>
        <v>Norway Finland Sweden</v>
      </c>
      <c r="X261" s="32" t="str">
        <f t="shared" si="169"/>
        <v>Eurasian blue tit</v>
      </c>
      <c r="Y261" s="32" t="str">
        <f t="shared" si="170"/>
        <v/>
      </c>
      <c r="Z261" s="32" t="str">
        <f>IF(AND(P261&gt;0,P261&lt;3),TRIM(IF(L261&gt;0,"Denmark: "&amp;IFERROR(LOOKUP(2,1/(Denmark!$C262:$AZ262&lt;&gt;""),Denmark!$C$4:$AZ$4),"")&amp;" ","")&amp;IF(M261&gt;0,"Norway: "&amp;IFERROR(LOOKUP(2,1/(Norway!$C262:$AZ262&lt;&gt;""),Norway!$C$4:$AZ$4),"")&amp;" ","")&amp;IF(N261&gt;0,"Finland: "&amp;IFERROR(LOOKUP(2,1/(Finland!$C262:$AZ262&lt;&gt;""),Finland!$C$4:$AZ$4),"")&amp;" ","")&amp;IF(O261&gt;0,"Sweden: "&amp;IFERROR(LOOKUP(2,1/(Sweden!$C262:$AZ262&lt;&gt;""),Sweden!$C$4:$AZ$4),"")&amp;" ","")),"")</f>
        <v/>
      </c>
      <c r="AA261" s="32">
        <f t="shared" si="171"/>
        <v>45</v>
      </c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 t="str">
        <f t="shared" si="172"/>
        <v>Eurasian blue tit</v>
      </c>
      <c r="AP261" s="32">
        <f t="shared" si="173"/>
        <v>45</v>
      </c>
      <c r="AQ261" s="32">
        <f t="shared" si="174"/>
        <v>3</v>
      </c>
      <c r="AR261" s="32" t="str">
        <f t="shared" si="175"/>
        <v>Norway Finland Sweden</v>
      </c>
      <c r="AS261" s="32">
        <f t="shared" si="176"/>
        <v>45.000500000000002</v>
      </c>
      <c r="AT261" s="32"/>
      <c r="AU261" s="32" t="str">
        <f t="shared" si="177"/>
        <v>Eurasian blue tit</v>
      </c>
      <c r="AV261" s="32" t="str">
        <f t="shared" si="178"/>
        <v/>
      </c>
      <c r="AW261" s="32" t="str">
        <f t="shared" si="179"/>
        <v/>
      </c>
      <c r="AX261" s="32">
        <f t="shared" si="180"/>
        <v>45</v>
      </c>
      <c r="AY261" s="32">
        <f t="shared" si="181"/>
        <v>-1</v>
      </c>
      <c r="AZ261" s="32"/>
      <c r="BA261" s="32" t="str">
        <f t="shared" si="182"/>
        <v>Eurasian blue tit</v>
      </c>
      <c r="BB261" s="32">
        <f t="shared" si="183"/>
        <v>45</v>
      </c>
      <c r="BC261" s="32">
        <f t="shared" si="184"/>
        <v>3</v>
      </c>
      <c r="BD261" s="32" t="str">
        <f t="shared" si="185"/>
        <v>Norway Finland Sweden</v>
      </c>
      <c r="BE261" s="32">
        <f t="shared" si="186"/>
        <v>-1</v>
      </c>
      <c r="BG261" s="32" t="str">
        <f t="shared" si="187"/>
        <v>Eurasian blue tit</v>
      </c>
      <c r="BH261" s="32" t="str">
        <f t="shared" si="188"/>
        <v/>
      </c>
      <c r="BI261" s="32" t="str">
        <f>IF(Q261=1,TRIM(IF(L261&gt;0,"Denmark: "&amp;IFERROR(LOOKUP(2,1/(Denmark!$C262:$AZ262&lt;&gt;""),Denmark!$C$4:$AZ$4),"")&amp;" ","")&amp;IF(M261&gt;0,"Norway: "&amp;IFERROR(LOOKUP(2,1/(Norway!$C262:$AZ262&lt;&gt;""),Norway!$C$4:$AZ$4),"")&amp;" ","")&amp;IF(N261&gt;0,"Finland: "&amp;IFERROR(LOOKUP(2,1/(Finland!$C262:$AZ262&lt;&gt;""),Finland!$C$4:$AZ$4),"")&amp;" ","")&amp;IF(O261&gt;0,"Sweden: "&amp;IFERROR(LOOKUP(2,1/(Sweden!$C262:$AZ262&lt;&gt;""),Sweden!$C$4:$AZ$4),"")&amp;" ","")),"")</f>
        <v/>
      </c>
      <c r="BJ261" s="32">
        <f t="shared" si="189"/>
        <v>45</v>
      </c>
      <c r="BK261" s="32">
        <f t="shared" si="190"/>
        <v>-1</v>
      </c>
    </row>
    <row r="262" spans="11:63" ht="13.5" customHeight="1">
      <c r="K262" s="32" t="str">
        <f>Denmark!A263</f>
        <v>Great tit</v>
      </c>
      <c r="L262" s="32">
        <f>Denmark!BA263</f>
        <v>0</v>
      </c>
      <c r="M262" s="32">
        <f>Norway!BA263</f>
        <v>3</v>
      </c>
      <c r="N262" s="32">
        <f>Finland!BA263</f>
        <v>25</v>
      </c>
      <c r="O262" s="32">
        <f>Sweden!BA263</f>
        <v>13</v>
      </c>
      <c r="P262" s="32">
        <f t="shared" si="163"/>
        <v>41</v>
      </c>
      <c r="Q262" s="32">
        <f t="shared" si="164"/>
        <v>3</v>
      </c>
      <c r="S262" s="32" t="str">
        <f t="shared" si="165"/>
        <v>Great tit</v>
      </c>
      <c r="T262" s="32">
        <f t="shared" si="166"/>
        <v>41</v>
      </c>
      <c r="U262" s="32">
        <f t="shared" si="167"/>
        <v>3</v>
      </c>
      <c r="V262" s="32" t="str">
        <f t="shared" si="168"/>
        <v>Norway Finland Sweden</v>
      </c>
      <c r="X262" s="32" t="str">
        <f t="shared" si="169"/>
        <v>Great tit</v>
      </c>
      <c r="Y262" s="32" t="str">
        <f t="shared" si="170"/>
        <v/>
      </c>
      <c r="Z262" s="32" t="str">
        <f>IF(AND(P262&gt;0,P262&lt;3),TRIM(IF(L262&gt;0,"Denmark: "&amp;IFERROR(LOOKUP(2,1/(Denmark!$C263:$AZ263&lt;&gt;""),Denmark!$C$4:$AZ$4),"")&amp;" ","")&amp;IF(M262&gt;0,"Norway: "&amp;IFERROR(LOOKUP(2,1/(Norway!$C263:$AZ263&lt;&gt;""),Norway!$C$4:$AZ$4),"")&amp;" ","")&amp;IF(N262&gt;0,"Finland: "&amp;IFERROR(LOOKUP(2,1/(Finland!$C263:$AZ263&lt;&gt;""),Finland!$C$4:$AZ$4),"")&amp;" ","")&amp;IF(O262&gt;0,"Sweden: "&amp;IFERROR(LOOKUP(2,1/(Sweden!$C263:$AZ263&lt;&gt;""),Sweden!$C$4:$AZ$4),"")&amp;" ","")),"")</f>
        <v/>
      </c>
      <c r="AA262" s="32">
        <f t="shared" si="171"/>
        <v>41</v>
      </c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 t="str">
        <f t="shared" si="172"/>
        <v>Great tit</v>
      </c>
      <c r="AP262" s="32">
        <f t="shared" si="173"/>
        <v>41</v>
      </c>
      <c r="AQ262" s="32">
        <f t="shared" si="174"/>
        <v>3</v>
      </c>
      <c r="AR262" s="32" t="str">
        <f t="shared" si="175"/>
        <v>Norway Finland Sweden</v>
      </c>
      <c r="AS262" s="32">
        <f t="shared" si="176"/>
        <v>41.000489999999999</v>
      </c>
      <c r="AT262" s="32"/>
      <c r="AU262" s="32" t="str">
        <f t="shared" si="177"/>
        <v>Great tit</v>
      </c>
      <c r="AV262" s="32" t="str">
        <f t="shared" si="178"/>
        <v/>
      </c>
      <c r="AW262" s="32" t="str">
        <f t="shared" si="179"/>
        <v/>
      </c>
      <c r="AX262" s="32">
        <f t="shared" si="180"/>
        <v>41</v>
      </c>
      <c r="AY262" s="32">
        <f t="shared" si="181"/>
        <v>-1</v>
      </c>
      <c r="AZ262" s="32"/>
      <c r="BA262" s="32" t="str">
        <f t="shared" si="182"/>
        <v>Great tit</v>
      </c>
      <c r="BB262" s="32">
        <f t="shared" si="183"/>
        <v>41</v>
      </c>
      <c r="BC262" s="32">
        <f t="shared" si="184"/>
        <v>3</v>
      </c>
      <c r="BD262" s="32" t="str">
        <f t="shared" si="185"/>
        <v>Norway Finland Sweden</v>
      </c>
      <c r="BE262" s="32">
        <f t="shared" si="186"/>
        <v>-1</v>
      </c>
      <c r="BG262" s="32" t="str">
        <f t="shared" si="187"/>
        <v>Great tit</v>
      </c>
      <c r="BH262" s="32" t="str">
        <f t="shared" si="188"/>
        <v/>
      </c>
      <c r="BI262" s="32" t="str">
        <f>IF(Q262=1,TRIM(IF(L262&gt;0,"Denmark: "&amp;IFERROR(LOOKUP(2,1/(Denmark!$C263:$AZ263&lt;&gt;""),Denmark!$C$4:$AZ$4),"")&amp;" ","")&amp;IF(M262&gt;0,"Norway: "&amp;IFERROR(LOOKUP(2,1/(Norway!$C263:$AZ263&lt;&gt;""),Norway!$C$4:$AZ$4),"")&amp;" ","")&amp;IF(N262&gt;0,"Finland: "&amp;IFERROR(LOOKUP(2,1/(Finland!$C263:$AZ263&lt;&gt;""),Finland!$C$4:$AZ$4),"")&amp;" ","")&amp;IF(O262&gt;0,"Sweden: "&amp;IFERROR(LOOKUP(2,1/(Sweden!$C263:$AZ263&lt;&gt;""),Sweden!$C$4:$AZ$4),"")&amp;" ","")),"")</f>
        <v/>
      </c>
      <c r="BJ262" s="32">
        <f t="shared" si="189"/>
        <v>41</v>
      </c>
      <c r="BK262" s="32">
        <f t="shared" si="190"/>
        <v>-1</v>
      </c>
    </row>
    <row r="263" spans="11:63" ht="13.5" customHeight="1">
      <c r="K263" s="32" t="str">
        <f>Denmark!A264</f>
        <v>Eurasian nuthatch</v>
      </c>
      <c r="L263" s="32">
        <f>Denmark!BA264</f>
        <v>0</v>
      </c>
      <c r="M263" s="32">
        <f>Norway!BA264</f>
        <v>3</v>
      </c>
      <c r="N263" s="32">
        <f>Finland!BA264</f>
        <v>0</v>
      </c>
      <c r="O263" s="32">
        <f>Sweden!BA264</f>
        <v>8</v>
      </c>
      <c r="P263" s="32">
        <f t="shared" si="163"/>
        <v>11</v>
      </c>
      <c r="Q263" s="32">
        <f t="shared" si="164"/>
        <v>2</v>
      </c>
      <c r="S263" s="32" t="str">
        <f t="shared" si="165"/>
        <v>Eurasian nuthatch</v>
      </c>
      <c r="T263" s="32">
        <f t="shared" si="166"/>
        <v>11</v>
      </c>
      <c r="U263" s="32">
        <f t="shared" si="167"/>
        <v>2</v>
      </c>
      <c r="V263" s="32" t="str">
        <f t="shared" si="168"/>
        <v>Norway Sweden</v>
      </c>
      <c r="X263" s="32" t="str">
        <f t="shared" si="169"/>
        <v>Eurasian nuthatch</v>
      </c>
      <c r="Y263" s="32" t="str">
        <f t="shared" si="170"/>
        <v/>
      </c>
      <c r="Z263" s="32" t="str">
        <f>IF(AND(P263&gt;0,P263&lt;3),TRIM(IF(L263&gt;0,"Denmark: "&amp;IFERROR(LOOKUP(2,1/(Denmark!$C264:$AZ264&lt;&gt;""),Denmark!$C$4:$AZ$4),"")&amp;" ","")&amp;IF(M263&gt;0,"Norway: "&amp;IFERROR(LOOKUP(2,1/(Norway!$C264:$AZ264&lt;&gt;""),Norway!$C$4:$AZ$4),"")&amp;" ","")&amp;IF(N263&gt;0,"Finland: "&amp;IFERROR(LOOKUP(2,1/(Finland!$C264:$AZ264&lt;&gt;""),Finland!$C$4:$AZ$4),"")&amp;" ","")&amp;IF(O263&gt;0,"Sweden: "&amp;IFERROR(LOOKUP(2,1/(Sweden!$C264:$AZ264&lt;&gt;""),Sweden!$C$4:$AZ$4),"")&amp;" ","")),"")</f>
        <v/>
      </c>
      <c r="AA263" s="32">
        <f t="shared" si="171"/>
        <v>11</v>
      </c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 t="str">
        <f t="shared" si="172"/>
        <v>Eurasian nuthatch</v>
      </c>
      <c r="AP263" s="32">
        <f t="shared" si="173"/>
        <v>11</v>
      </c>
      <c r="AQ263" s="32">
        <f t="shared" si="174"/>
        <v>2</v>
      </c>
      <c r="AR263" s="32" t="str">
        <f t="shared" si="175"/>
        <v>Norway Sweden</v>
      </c>
      <c r="AS263" s="32">
        <f t="shared" si="176"/>
        <v>11.00048</v>
      </c>
      <c r="AT263" s="32"/>
      <c r="AU263" s="32" t="str">
        <f t="shared" si="177"/>
        <v>Eurasian nuthatch</v>
      </c>
      <c r="AV263" s="32" t="str">
        <f t="shared" si="178"/>
        <v/>
      </c>
      <c r="AW263" s="32" t="str">
        <f t="shared" si="179"/>
        <v/>
      </c>
      <c r="AX263" s="32">
        <f t="shared" si="180"/>
        <v>11</v>
      </c>
      <c r="AY263" s="32">
        <f t="shared" si="181"/>
        <v>-1</v>
      </c>
      <c r="AZ263" s="32"/>
      <c r="BA263" s="32" t="str">
        <f t="shared" si="182"/>
        <v>Eurasian nuthatch</v>
      </c>
      <c r="BB263" s="32">
        <f t="shared" si="183"/>
        <v>11</v>
      </c>
      <c r="BC263" s="32">
        <f t="shared" si="184"/>
        <v>2</v>
      </c>
      <c r="BD263" s="32" t="str">
        <f t="shared" si="185"/>
        <v>Norway Sweden</v>
      </c>
      <c r="BE263" s="32">
        <f t="shared" si="186"/>
        <v>-1</v>
      </c>
      <c r="BG263" s="32" t="str">
        <f t="shared" si="187"/>
        <v>Eurasian nuthatch</v>
      </c>
      <c r="BH263" s="32" t="str">
        <f t="shared" si="188"/>
        <v/>
      </c>
      <c r="BI263" s="32" t="str">
        <f>IF(Q263=1,TRIM(IF(L263&gt;0,"Denmark: "&amp;IFERROR(LOOKUP(2,1/(Denmark!$C264:$AZ264&lt;&gt;""),Denmark!$C$4:$AZ$4),"")&amp;" ","")&amp;IF(M263&gt;0,"Norway: "&amp;IFERROR(LOOKUP(2,1/(Norway!$C264:$AZ264&lt;&gt;""),Norway!$C$4:$AZ$4),"")&amp;" ","")&amp;IF(N263&gt;0,"Finland: "&amp;IFERROR(LOOKUP(2,1/(Finland!$C264:$AZ264&lt;&gt;""),Finland!$C$4:$AZ$4),"")&amp;" ","")&amp;IF(O263&gt;0,"Sweden: "&amp;IFERROR(LOOKUP(2,1/(Sweden!$C264:$AZ264&lt;&gt;""),Sweden!$C$4:$AZ$4),"")&amp;" ","")),"")</f>
        <v/>
      </c>
      <c r="BJ263" s="32">
        <f t="shared" si="189"/>
        <v>11</v>
      </c>
      <c r="BK263" s="32">
        <f t="shared" si="190"/>
        <v>-1</v>
      </c>
    </row>
    <row r="264" spans="11:63" ht="13.5" customHeight="1">
      <c r="K264" s="32" t="str">
        <f>Denmark!A265</f>
        <v>Eurasian treecreeper</v>
      </c>
      <c r="L264" s="32">
        <f>Denmark!BA265</f>
        <v>0</v>
      </c>
      <c r="M264" s="32">
        <f>Norway!BA265</f>
        <v>0</v>
      </c>
      <c r="N264" s="32">
        <f>Finland!BA265</f>
        <v>16</v>
      </c>
      <c r="O264" s="32">
        <f>Sweden!BA265</f>
        <v>7</v>
      </c>
      <c r="P264" s="32">
        <f t="shared" si="163"/>
        <v>23</v>
      </c>
      <c r="Q264" s="32">
        <f t="shared" si="164"/>
        <v>2</v>
      </c>
      <c r="S264" s="32" t="str">
        <f t="shared" si="165"/>
        <v>Eurasian treecreeper</v>
      </c>
      <c r="T264" s="32">
        <f t="shared" si="166"/>
        <v>23</v>
      </c>
      <c r="U264" s="32">
        <f t="shared" si="167"/>
        <v>2</v>
      </c>
      <c r="V264" s="32" t="str">
        <f t="shared" si="168"/>
        <v>Finland Sweden</v>
      </c>
      <c r="X264" s="32" t="str">
        <f t="shared" si="169"/>
        <v>Eurasian treecreeper</v>
      </c>
      <c r="Y264" s="32" t="str">
        <f t="shared" si="170"/>
        <v/>
      </c>
      <c r="Z264" s="32" t="str">
        <f>IF(AND(P264&gt;0,P264&lt;3),TRIM(IF(L264&gt;0,"Denmark: "&amp;IFERROR(LOOKUP(2,1/(Denmark!$C265:$AZ265&lt;&gt;""),Denmark!$C$4:$AZ$4),"")&amp;" ","")&amp;IF(M264&gt;0,"Norway: "&amp;IFERROR(LOOKUP(2,1/(Norway!$C265:$AZ265&lt;&gt;""),Norway!$C$4:$AZ$4),"")&amp;" ","")&amp;IF(N264&gt;0,"Finland: "&amp;IFERROR(LOOKUP(2,1/(Finland!$C265:$AZ265&lt;&gt;""),Finland!$C$4:$AZ$4),"")&amp;" ","")&amp;IF(O264&gt;0,"Sweden: "&amp;IFERROR(LOOKUP(2,1/(Sweden!$C265:$AZ265&lt;&gt;""),Sweden!$C$4:$AZ$4),"")&amp;" ","")),"")</f>
        <v/>
      </c>
      <c r="AA264" s="32">
        <f t="shared" si="171"/>
        <v>23</v>
      </c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 t="str">
        <f t="shared" si="172"/>
        <v>Eurasian treecreeper</v>
      </c>
      <c r="AP264" s="32">
        <f t="shared" si="173"/>
        <v>23</v>
      </c>
      <c r="AQ264" s="32">
        <f t="shared" si="174"/>
        <v>2</v>
      </c>
      <c r="AR264" s="32" t="str">
        <f t="shared" si="175"/>
        <v>Finland Sweden</v>
      </c>
      <c r="AS264" s="32">
        <f t="shared" si="176"/>
        <v>23.00047</v>
      </c>
      <c r="AT264" s="32"/>
      <c r="AU264" s="32" t="str">
        <f t="shared" si="177"/>
        <v>Eurasian treecreeper</v>
      </c>
      <c r="AV264" s="32" t="str">
        <f t="shared" si="178"/>
        <v/>
      </c>
      <c r="AW264" s="32" t="str">
        <f t="shared" si="179"/>
        <v/>
      </c>
      <c r="AX264" s="32">
        <f t="shared" si="180"/>
        <v>23</v>
      </c>
      <c r="AY264" s="32">
        <f t="shared" si="181"/>
        <v>-1</v>
      </c>
      <c r="AZ264" s="32"/>
      <c r="BA264" s="32" t="str">
        <f t="shared" si="182"/>
        <v>Eurasian treecreeper</v>
      </c>
      <c r="BB264" s="32">
        <f t="shared" si="183"/>
        <v>23</v>
      </c>
      <c r="BC264" s="32">
        <f t="shared" si="184"/>
        <v>2</v>
      </c>
      <c r="BD264" s="32" t="str">
        <f t="shared" si="185"/>
        <v>Finland Sweden</v>
      </c>
      <c r="BE264" s="32">
        <f t="shared" si="186"/>
        <v>-1</v>
      </c>
      <c r="BG264" s="32" t="str">
        <f t="shared" si="187"/>
        <v>Eurasian treecreeper</v>
      </c>
      <c r="BH264" s="32" t="str">
        <f t="shared" si="188"/>
        <v/>
      </c>
      <c r="BI264" s="32" t="str">
        <f>IF(Q264=1,TRIM(IF(L264&gt;0,"Denmark: "&amp;IFERROR(LOOKUP(2,1/(Denmark!$C265:$AZ265&lt;&gt;""),Denmark!$C$4:$AZ$4),"")&amp;" ","")&amp;IF(M264&gt;0,"Norway: "&amp;IFERROR(LOOKUP(2,1/(Norway!$C265:$AZ265&lt;&gt;""),Norway!$C$4:$AZ$4),"")&amp;" ","")&amp;IF(N264&gt;0,"Finland: "&amp;IFERROR(LOOKUP(2,1/(Finland!$C265:$AZ265&lt;&gt;""),Finland!$C$4:$AZ$4),"")&amp;" ","")&amp;IF(O264&gt;0,"Sweden: "&amp;IFERROR(LOOKUP(2,1/(Sweden!$C265:$AZ265&lt;&gt;""),Sweden!$C$4:$AZ$4),"")&amp;" ","")),"")</f>
        <v/>
      </c>
      <c r="BJ264" s="32">
        <f t="shared" si="189"/>
        <v>23</v>
      </c>
      <c r="BK264" s="32">
        <f t="shared" si="190"/>
        <v>-1</v>
      </c>
    </row>
    <row r="265" spans="11:63" ht="13.5" customHeight="1">
      <c r="K265" s="32" t="str">
        <f>Denmark!A266</f>
        <v>Eurasian penduline tit</v>
      </c>
      <c r="L265" s="32">
        <f>Denmark!BA266</f>
        <v>0</v>
      </c>
      <c r="M265" s="32">
        <f>Norway!BA266</f>
        <v>0</v>
      </c>
      <c r="N265" s="32">
        <f>Finland!BA266</f>
        <v>0</v>
      </c>
      <c r="O265" s="32">
        <f>Sweden!BA266</f>
        <v>0</v>
      </c>
      <c r="P265" s="32">
        <f t="shared" si="163"/>
        <v>0</v>
      </c>
      <c r="Q265" s="32">
        <f t="shared" si="164"/>
        <v>0</v>
      </c>
      <c r="S265" s="32" t="str">
        <f t="shared" si="165"/>
        <v>Eurasian penduline tit</v>
      </c>
      <c r="T265" s="32">
        <f t="shared" si="166"/>
        <v>0</v>
      </c>
      <c r="U265" s="32">
        <f t="shared" si="167"/>
        <v>0</v>
      </c>
      <c r="V265" s="32" t="str">
        <f t="shared" si="168"/>
        <v/>
      </c>
      <c r="X265" s="32" t="str">
        <f t="shared" si="169"/>
        <v>Eurasian penduline tit</v>
      </c>
      <c r="Y265" s="32" t="str">
        <f t="shared" si="170"/>
        <v/>
      </c>
      <c r="Z265" s="32" t="str">
        <f>IF(AND(P265&gt;0,P265&lt;3),TRIM(IF(L265&gt;0,"Denmark: "&amp;IFERROR(LOOKUP(2,1/(Denmark!$C266:$AZ266&lt;&gt;""),Denmark!$C$4:$AZ$4),"")&amp;" ","")&amp;IF(M265&gt;0,"Norway: "&amp;IFERROR(LOOKUP(2,1/(Norway!$C266:$AZ266&lt;&gt;""),Norway!$C$4:$AZ$4),"")&amp;" ","")&amp;IF(N265&gt;0,"Finland: "&amp;IFERROR(LOOKUP(2,1/(Finland!$C266:$AZ266&lt;&gt;""),Finland!$C$4:$AZ$4),"")&amp;" ","")&amp;IF(O265&gt;0,"Sweden: "&amp;IFERROR(LOOKUP(2,1/(Sweden!$C266:$AZ266&lt;&gt;""),Sweden!$C$4:$AZ$4),"")&amp;" ","")),"")</f>
        <v/>
      </c>
      <c r="AA265" s="32">
        <f t="shared" si="171"/>
        <v>0</v>
      </c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 t="str">
        <f t="shared" si="172"/>
        <v>Eurasian penduline tit</v>
      </c>
      <c r="AP265" s="32">
        <f t="shared" si="173"/>
        <v>0</v>
      </c>
      <c r="AQ265" s="32">
        <f t="shared" si="174"/>
        <v>0</v>
      </c>
      <c r="AR265" s="32" t="str">
        <f t="shared" si="175"/>
        <v/>
      </c>
      <c r="AS265" s="32">
        <f t="shared" si="176"/>
        <v>4.6000000000000001E-4</v>
      </c>
      <c r="AT265" s="32"/>
      <c r="AU265" s="32" t="str">
        <f t="shared" si="177"/>
        <v>Eurasian penduline tit</v>
      </c>
      <c r="AV265" s="32" t="str">
        <f t="shared" si="178"/>
        <v/>
      </c>
      <c r="AW265" s="32" t="str">
        <f t="shared" si="179"/>
        <v/>
      </c>
      <c r="AX265" s="32">
        <f t="shared" si="180"/>
        <v>0</v>
      </c>
      <c r="AY265" s="32">
        <f t="shared" si="181"/>
        <v>-1</v>
      </c>
      <c r="AZ265" s="32"/>
      <c r="BA265" s="32" t="str">
        <f t="shared" si="182"/>
        <v>Eurasian penduline tit</v>
      </c>
      <c r="BB265" s="32">
        <f t="shared" si="183"/>
        <v>0</v>
      </c>
      <c r="BC265" s="32">
        <f t="shared" si="184"/>
        <v>0</v>
      </c>
      <c r="BD265" s="32" t="str">
        <f t="shared" si="185"/>
        <v/>
      </c>
      <c r="BE265" s="32">
        <f t="shared" si="186"/>
        <v>-1</v>
      </c>
      <c r="BG265" s="32" t="str">
        <f t="shared" si="187"/>
        <v>Eurasian penduline tit</v>
      </c>
      <c r="BH265" s="32" t="str">
        <f t="shared" si="188"/>
        <v/>
      </c>
      <c r="BI265" s="32" t="str">
        <f>IF(Q265=1,TRIM(IF(L265&gt;0,"Denmark: "&amp;IFERROR(LOOKUP(2,1/(Denmark!$C266:$AZ266&lt;&gt;""),Denmark!$C$4:$AZ$4),"")&amp;" ","")&amp;IF(M265&gt;0,"Norway: "&amp;IFERROR(LOOKUP(2,1/(Norway!$C266:$AZ266&lt;&gt;""),Norway!$C$4:$AZ$4),"")&amp;" ","")&amp;IF(N265&gt;0,"Finland: "&amp;IFERROR(LOOKUP(2,1/(Finland!$C266:$AZ266&lt;&gt;""),Finland!$C$4:$AZ$4),"")&amp;" ","")&amp;IF(O265&gt;0,"Sweden: "&amp;IFERROR(LOOKUP(2,1/(Sweden!$C266:$AZ266&lt;&gt;""),Sweden!$C$4:$AZ$4),"")&amp;" ","")),"")</f>
        <v/>
      </c>
      <c r="BJ265" s="32">
        <f t="shared" si="189"/>
        <v>0</v>
      </c>
      <c r="BK265" s="32">
        <f t="shared" si="190"/>
        <v>-1</v>
      </c>
    </row>
    <row r="266" spans="11:63" ht="13.5" customHeight="1">
      <c r="K266" s="32" t="str">
        <f>Denmark!A267</f>
        <v>Eurasian golden oriole</v>
      </c>
      <c r="L266" s="32">
        <f>Denmark!BA267</f>
        <v>0</v>
      </c>
      <c r="M266" s="32">
        <f>Norway!BA267</f>
        <v>0</v>
      </c>
      <c r="N266" s="32">
        <f>Finland!BA267</f>
        <v>0</v>
      </c>
      <c r="O266" s="32">
        <f>Sweden!BA267</f>
        <v>0</v>
      </c>
      <c r="P266" s="32">
        <f t="shared" si="163"/>
        <v>0</v>
      </c>
      <c r="Q266" s="32">
        <f t="shared" si="164"/>
        <v>0</v>
      </c>
      <c r="S266" s="32" t="str">
        <f t="shared" si="165"/>
        <v>Eurasian golden oriole</v>
      </c>
      <c r="T266" s="32">
        <f t="shared" si="166"/>
        <v>0</v>
      </c>
      <c r="U266" s="32">
        <f t="shared" si="167"/>
        <v>0</v>
      </c>
      <c r="V266" s="32" t="str">
        <f t="shared" si="168"/>
        <v/>
      </c>
      <c r="X266" s="32" t="str">
        <f t="shared" si="169"/>
        <v>Eurasian golden oriole</v>
      </c>
      <c r="Y266" s="32" t="str">
        <f t="shared" si="170"/>
        <v/>
      </c>
      <c r="Z266" s="32" t="str">
        <f>IF(AND(P266&gt;0,P266&lt;3),TRIM(IF(L266&gt;0,"Denmark: "&amp;IFERROR(LOOKUP(2,1/(Denmark!$C267:$AZ267&lt;&gt;""),Denmark!$C$4:$AZ$4),"")&amp;" ","")&amp;IF(M266&gt;0,"Norway: "&amp;IFERROR(LOOKUP(2,1/(Norway!$C267:$AZ267&lt;&gt;""),Norway!$C$4:$AZ$4),"")&amp;" ","")&amp;IF(N266&gt;0,"Finland: "&amp;IFERROR(LOOKUP(2,1/(Finland!$C267:$AZ267&lt;&gt;""),Finland!$C$4:$AZ$4),"")&amp;" ","")&amp;IF(O266&gt;0,"Sweden: "&amp;IFERROR(LOOKUP(2,1/(Sweden!$C267:$AZ267&lt;&gt;""),Sweden!$C$4:$AZ$4),"")&amp;" ","")),"")</f>
        <v/>
      </c>
      <c r="AA266" s="32">
        <f t="shared" si="171"/>
        <v>0</v>
      </c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 t="str">
        <f t="shared" si="172"/>
        <v>Eurasian golden oriole</v>
      </c>
      <c r="AP266" s="32">
        <f t="shared" si="173"/>
        <v>0</v>
      </c>
      <c r="AQ266" s="32">
        <f t="shared" si="174"/>
        <v>0</v>
      </c>
      <c r="AR266" s="32" t="str">
        <f t="shared" si="175"/>
        <v/>
      </c>
      <c r="AS266" s="32">
        <f t="shared" si="176"/>
        <v>4.4999999999999999E-4</v>
      </c>
      <c r="AT266" s="32"/>
      <c r="AU266" s="32" t="str">
        <f t="shared" si="177"/>
        <v>Eurasian golden oriole</v>
      </c>
      <c r="AV266" s="32" t="str">
        <f t="shared" si="178"/>
        <v/>
      </c>
      <c r="AW266" s="32" t="str">
        <f t="shared" si="179"/>
        <v/>
      </c>
      <c r="AX266" s="32">
        <f t="shared" si="180"/>
        <v>0</v>
      </c>
      <c r="AY266" s="32">
        <f t="shared" si="181"/>
        <v>-1</v>
      </c>
      <c r="AZ266" s="32"/>
      <c r="BA266" s="32" t="str">
        <f t="shared" si="182"/>
        <v>Eurasian golden oriole</v>
      </c>
      <c r="BB266" s="32">
        <f t="shared" si="183"/>
        <v>0</v>
      </c>
      <c r="BC266" s="32">
        <f t="shared" si="184"/>
        <v>0</v>
      </c>
      <c r="BD266" s="32" t="str">
        <f t="shared" si="185"/>
        <v/>
      </c>
      <c r="BE266" s="32">
        <f t="shared" si="186"/>
        <v>-1</v>
      </c>
      <c r="BG266" s="32" t="str">
        <f t="shared" si="187"/>
        <v>Eurasian golden oriole</v>
      </c>
      <c r="BH266" s="32" t="str">
        <f t="shared" si="188"/>
        <v/>
      </c>
      <c r="BI266" s="32" t="str">
        <f>IF(Q266=1,TRIM(IF(L266&gt;0,"Denmark: "&amp;IFERROR(LOOKUP(2,1/(Denmark!$C267:$AZ267&lt;&gt;""),Denmark!$C$4:$AZ$4),"")&amp;" ","")&amp;IF(M266&gt;0,"Norway: "&amp;IFERROR(LOOKUP(2,1/(Norway!$C267:$AZ267&lt;&gt;""),Norway!$C$4:$AZ$4),"")&amp;" ","")&amp;IF(N266&gt;0,"Finland: "&amp;IFERROR(LOOKUP(2,1/(Finland!$C267:$AZ267&lt;&gt;""),Finland!$C$4:$AZ$4),"")&amp;" ","")&amp;IF(O266&gt;0,"Sweden: "&amp;IFERROR(LOOKUP(2,1/(Sweden!$C267:$AZ267&lt;&gt;""),Sweden!$C$4:$AZ$4),"")&amp;" ","")),"")</f>
        <v/>
      </c>
      <c r="BJ266" s="32">
        <f t="shared" si="189"/>
        <v>0</v>
      </c>
      <c r="BK266" s="32">
        <f t="shared" si="190"/>
        <v>-1</v>
      </c>
    </row>
    <row r="267" spans="11:63" ht="13.5" customHeight="1">
      <c r="K267" s="32" t="str">
        <f>Denmark!A268</f>
        <v>Red-backed shrike</v>
      </c>
      <c r="L267" s="32">
        <f>Denmark!BA268</f>
        <v>0</v>
      </c>
      <c r="M267" s="32">
        <f>Norway!BA268</f>
        <v>0</v>
      </c>
      <c r="N267" s="32">
        <f>Finland!BA268</f>
        <v>2</v>
      </c>
      <c r="O267" s="32">
        <f>Sweden!BA268</f>
        <v>0</v>
      </c>
      <c r="P267" s="32">
        <f t="shared" si="163"/>
        <v>2</v>
      </c>
      <c r="Q267" s="32">
        <f t="shared" si="164"/>
        <v>1</v>
      </c>
      <c r="S267" s="32" t="str">
        <f t="shared" si="165"/>
        <v>Red-backed shrike</v>
      </c>
      <c r="T267" s="32">
        <f t="shared" si="166"/>
        <v>2</v>
      </c>
      <c r="U267" s="32">
        <f t="shared" si="167"/>
        <v>1</v>
      </c>
      <c r="V267" s="32" t="str">
        <f t="shared" si="168"/>
        <v>Finland</v>
      </c>
      <c r="X267" s="32" t="str">
        <f t="shared" si="169"/>
        <v>Red-backed shrike</v>
      </c>
      <c r="Y267" s="32" t="str">
        <f t="shared" si="170"/>
        <v>Finland</v>
      </c>
      <c r="Z267" s="32" t="str">
        <f>IF(AND(P267&gt;0,P267&lt;3),TRIM(IF(L267&gt;0,"Denmark: "&amp;IFERROR(LOOKUP(2,1/(Denmark!$C268:$AZ268&lt;&gt;""),Denmark!$C$4:$AZ$4),"")&amp;" ","")&amp;IF(M267&gt;0,"Norway: "&amp;IFERROR(LOOKUP(2,1/(Norway!$C268:$AZ268&lt;&gt;""),Norway!$C$4:$AZ$4),"")&amp;" ","")&amp;IF(N267&gt;0,"Finland: "&amp;IFERROR(LOOKUP(2,1/(Finland!$C268:$AZ268&lt;&gt;""),Finland!$C$4:$AZ$4),"")&amp;" ","")&amp;IF(O267&gt;0,"Sweden: "&amp;IFERROR(LOOKUP(2,1/(Sweden!$C268:$AZ268&lt;&gt;""),Sweden!$C$4:$AZ$4),"")&amp;" ","")),"")</f>
        <v>Finland: Viljami Selander</v>
      </c>
      <c r="AA267" s="32">
        <f t="shared" si="171"/>
        <v>2</v>
      </c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 t="str">
        <f t="shared" si="172"/>
        <v>Red-backed shrike</v>
      </c>
      <c r="AP267" s="32">
        <f t="shared" si="173"/>
        <v>2</v>
      </c>
      <c r="AQ267" s="32">
        <f t="shared" si="174"/>
        <v>1</v>
      </c>
      <c r="AR267" s="32" t="str">
        <f t="shared" si="175"/>
        <v>Finland</v>
      </c>
      <c r="AS267" s="32">
        <f t="shared" si="176"/>
        <v>2.0004400000000002</v>
      </c>
      <c r="AT267" s="32"/>
      <c r="AU267" s="32" t="str">
        <f t="shared" si="177"/>
        <v>Red-backed shrike</v>
      </c>
      <c r="AV267" s="32" t="str">
        <f t="shared" si="178"/>
        <v>Finland</v>
      </c>
      <c r="AW267" s="32" t="str">
        <f t="shared" si="179"/>
        <v>Finland: Viljami Selander</v>
      </c>
      <c r="AX267" s="32">
        <f t="shared" si="180"/>
        <v>2</v>
      </c>
      <c r="AY267" s="32">
        <f t="shared" si="181"/>
        <v>1000.044</v>
      </c>
      <c r="AZ267" s="32"/>
      <c r="BA267" s="32" t="str">
        <f t="shared" si="182"/>
        <v>Red-backed shrike</v>
      </c>
      <c r="BB267" s="32">
        <f t="shared" si="183"/>
        <v>2</v>
      </c>
      <c r="BC267" s="32">
        <f t="shared" si="184"/>
        <v>1</v>
      </c>
      <c r="BD267" s="32" t="str">
        <f t="shared" si="185"/>
        <v>Finland</v>
      </c>
      <c r="BE267" s="32">
        <f t="shared" si="186"/>
        <v>-1</v>
      </c>
      <c r="BG267" s="32" t="str">
        <f t="shared" si="187"/>
        <v>Red-backed shrike</v>
      </c>
      <c r="BH267" s="32" t="str">
        <f t="shared" si="188"/>
        <v>Finland</v>
      </c>
      <c r="BI267" s="32" t="str">
        <f>IF(Q267=1,TRIM(IF(L267&gt;0,"Denmark: "&amp;IFERROR(LOOKUP(2,1/(Denmark!$C268:$AZ268&lt;&gt;""),Denmark!$C$4:$AZ$4),"")&amp;" ","")&amp;IF(M267&gt;0,"Norway: "&amp;IFERROR(LOOKUP(2,1/(Norway!$C268:$AZ268&lt;&gt;""),Norway!$C$4:$AZ$4),"")&amp;" ","")&amp;IF(N267&gt;0,"Finland: "&amp;IFERROR(LOOKUP(2,1/(Finland!$C268:$AZ268&lt;&gt;""),Finland!$C$4:$AZ$4),"")&amp;" ","")&amp;IF(O267&gt;0,"Sweden: "&amp;IFERROR(LOOKUP(2,1/(Sweden!$C268:$AZ268&lt;&gt;""),Sweden!$C$4:$AZ$4),"")&amp;" ","")),"")</f>
        <v>Finland: Viljami Selander</v>
      </c>
      <c r="BJ267" s="32">
        <f t="shared" si="189"/>
        <v>2</v>
      </c>
      <c r="BK267" s="32">
        <f t="shared" si="190"/>
        <v>2.0004400000000002</v>
      </c>
    </row>
    <row r="268" spans="11:63" ht="13.5" customHeight="1">
      <c r="K268" s="32" t="str">
        <f>Denmark!A269</f>
        <v>Great grey shrike</v>
      </c>
      <c r="L268" s="32">
        <f>Denmark!BA269</f>
        <v>0</v>
      </c>
      <c r="M268" s="32">
        <f>Norway!BA269</f>
        <v>0</v>
      </c>
      <c r="N268" s="32">
        <f>Finland!BA269</f>
        <v>6</v>
      </c>
      <c r="O268" s="32">
        <f>Sweden!BA269</f>
        <v>1</v>
      </c>
      <c r="P268" s="32">
        <f t="shared" si="163"/>
        <v>7</v>
      </c>
      <c r="Q268" s="32">
        <f t="shared" si="164"/>
        <v>2</v>
      </c>
      <c r="S268" s="32" t="str">
        <f t="shared" si="165"/>
        <v>Great grey shrike</v>
      </c>
      <c r="T268" s="32">
        <f t="shared" si="166"/>
        <v>7</v>
      </c>
      <c r="U268" s="32">
        <f t="shared" si="167"/>
        <v>2</v>
      </c>
      <c r="V268" s="32" t="str">
        <f t="shared" si="168"/>
        <v>Finland Sweden</v>
      </c>
      <c r="X268" s="32" t="str">
        <f t="shared" si="169"/>
        <v>Great grey shrike</v>
      </c>
      <c r="Y268" s="32" t="str">
        <f t="shared" si="170"/>
        <v/>
      </c>
      <c r="Z268" s="32" t="str">
        <f>IF(AND(P268&gt;0,P268&lt;3),TRIM(IF(L268&gt;0,"Denmark: "&amp;IFERROR(LOOKUP(2,1/(Denmark!$C269:$AZ269&lt;&gt;""),Denmark!$C$4:$AZ$4),"")&amp;" ","")&amp;IF(M268&gt;0,"Norway: "&amp;IFERROR(LOOKUP(2,1/(Norway!$C269:$AZ269&lt;&gt;""),Norway!$C$4:$AZ$4),"")&amp;" ","")&amp;IF(N268&gt;0,"Finland: "&amp;IFERROR(LOOKUP(2,1/(Finland!$C269:$AZ269&lt;&gt;""),Finland!$C$4:$AZ$4),"")&amp;" ","")&amp;IF(O268&gt;0,"Sweden: "&amp;IFERROR(LOOKUP(2,1/(Sweden!$C269:$AZ269&lt;&gt;""),Sweden!$C$4:$AZ$4),"")&amp;" ","")),"")</f>
        <v/>
      </c>
      <c r="AA268" s="32">
        <f t="shared" si="171"/>
        <v>7</v>
      </c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 t="str">
        <f t="shared" si="172"/>
        <v>Great grey shrike</v>
      </c>
      <c r="AP268" s="32">
        <f t="shared" si="173"/>
        <v>7</v>
      </c>
      <c r="AQ268" s="32">
        <f t="shared" si="174"/>
        <v>2</v>
      </c>
      <c r="AR268" s="32" t="str">
        <f t="shared" si="175"/>
        <v>Finland Sweden</v>
      </c>
      <c r="AS268" s="32">
        <f t="shared" si="176"/>
        <v>7.0004299999999997</v>
      </c>
      <c r="AT268" s="32"/>
      <c r="AU268" s="32" t="str">
        <f t="shared" si="177"/>
        <v>Great grey shrike</v>
      </c>
      <c r="AV268" s="32" t="str">
        <f t="shared" si="178"/>
        <v/>
      </c>
      <c r="AW268" s="32" t="str">
        <f t="shared" si="179"/>
        <v/>
      </c>
      <c r="AX268" s="32">
        <f t="shared" si="180"/>
        <v>7</v>
      </c>
      <c r="AY268" s="32">
        <f t="shared" si="181"/>
        <v>-1</v>
      </c>
      <c r="AZ268" s="32"/>
      <c r="BA268" s="32" t="str">
        <f t="shared" si="182"/>
        <v>Great grey shrike</v>
      </c>
      <c r="BB268" s="32">
        <f t="shared" si="183"/>
        <v>7</v>
      </c>
      <c r="BC268" s="32">
        <f t="shared" si="184"/>
        <v>2</v>
      </c>
      <c r="BD268" s="32" t="str">
        <f t="shared" si="185"/>
        <v>Finland Sweden</v>
      </c>
      <c r="BE268" s="32">
        <f t="shared" si="186"/>
        <v>-1</v>
      </c>
      <c r="BG268" s="32" t="str">
        <f t="shared" si="187"/>
        <v>Great grey shrike</v>
      </c>
      <c r="BH268" s="32" t="str">
        <f t="shared" si="188"/>
        <v/>
      </c>
      <c r="BI268" s="32" t="str">
        <f>IF(Q268=1,TRIM(IF(L268&gt;0,"Denmark: "&amp;IFERROR(LOOKUP(2,1/(Denmark!$C269:$AZ269&lt;&gt;""),Denmark!$C$4:$AZ$4),"")&amp;" ","")&amp;IF(M268&gt;0,"Norway: "&amp;IFERROR(LOOKUP(2,1/(Norway!$C269:$AZ269&lt;&gt;""),Norway!$C$4:$AZ$4),"")&amp;" ","")&amp;IF(N268&gt;0,"Finland: "&amp;IFERROR(LOOKUP(2,1/(Finland!$C269:$AZ269&lt;&gt;""),Finland!$C$4:$AZ$4),"")&amp;" ","")&amp;IF(O268&gt;0,"Sweden: "&amp;IFERROR(LOOKUP(2,1/(Sweden!$C269:$AZ269&lt;&gt;""),Sweden!$C$4:$AZ$4),"")&amp;" ","")),"")</f>
        <v/>
      </c>
      <c r="BJ268" s="32">
        <f t="shared" si="189"/>
        <v>7</v>
      </c>
      <c r="BK268" s="32">
        <f t="shared" si="190"/>
        <v>-1</v>
      </c>
    </row>
    <row r="269" spans="11:63" ht="13.5" customHeight="1">
      <c r="K269" s="32" t="str">
        <f>Denmark!A270</f>
        <v>Eurasian jay</v>
      </c>
      <c r="L269" s="32">
        <f>Denmark!BA270</f>
        <v>0</v>
      </c>
      <c r="M269" s="32">
        <f>Norway!BA270</f>
        <v>0</v>
      </c>
      <c r="N269" s="32">
        <f>Finland!BA270</f>
        <v>20</v>
      </c>
      <c r="O269" s="32">
        <f>Sweden!BA270</f>
        <v>8</v>
      </c>
      <c r="P269" s="32">
        <f t="shared" si="163"/>
        <v>28</v>
      </c>
      <c r="Q269" s="32">
        <f t="shared" si="164"/>
        <v>2</v>
      </c>
      <c r="S269" s="32" t="str">
        <f t="shared" si="165"/>
        <v>Eurasian jay</v>
      </c>
      <c r="T269" s="32">
        <f t="shared" si="166"/>
        <v>28</v>
      </c>
      <c r="U269" s="32">
        <f t="shared" si="167"/>
        <v>2</v>
      </c>
      <c r="V269" s="32" t="str">
        <f t="shared" si="168"/>
        <v>Finland Sweden</v>
      </c>
      <c r="X269" s="32" t="str">
        <f t="shared" si="169"/>
        <v>Eurasian jay</v>
      </c>
      <c r="Y269" s="32" t="str">
        <f t="shared" si="170"/>
        <v/>
      </c>
      <c r="Z269" s="32" t="str">
        <f>IF(AND(P269&gt;0,P269&lt;3),TRIM(IF(L269&gt;0,"Denmark: "&amp;IFERROR(LOOKUP(2,1/(Denmark!$C270:$AZ270&lt;&gt;""),Denmark!$C$4:$AZ$4),"")&amp;" ","")&amp;IF(M269&gt;0,"Norway: "&amp;IFERROR(LOOKUP(2,1/(Norway!$C270:$AZ270&lt;&gt;""),Norway!$C$4:$AZ$4),"")&amp;" ","")&amp;IF(N269&gt;0,"Finland: "&amp;IFERROR(LOOKUP(2,1/(Finland!$C270:$AZ270&lt;&gt;""),Finland!$C$4:$AZ$4),"")&amp;" ","")&amp;IF(O269&gt;0,"Sweden: "&amp;IFERROR(LOOKUP(2,1/(Sweden!$C270:$AZ270&lt;&gt;""),Sweden!$C$4:$AZ$4),"")&amp;" ","")),"")</f>
        <v/>
      </c>
      <c r="AA269" s="32">
        <f t="shared" si="171"/>
        <v>28</v>
      </c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 t="str">
        <f t="shared" si="172"/>
        <v>Eurasian jay</v>
      </c>
      <c r="AP269" s="32">
        <f t="shared" si="173"/>
        <v>28</v>
      </c>
      <c r="AQ269" s="32">
        <f t="shared" si="174"/>
        <v>2</v>
      </c>
      <c r="AR269" s="32" t="str">
        <f t="shared" si="175"/>
        <v>Finland Sweden</v>
      </c>
      <c r="AS269" s="32">
        <f t="shared" si="176"/>
        <v>28.000419999999998</v>
      </c>
      <c r="AT269" s="32"/>
      <c r="AU269" s="32" t="str">
        <f t="shared" si="177"/>
        <v>Eurasian jay</v>
      </c>
      <c r="AV269" s="32" t="str">
        <f t="shared" si="178"/>
        <v/>
      </c>
      <c r="AW269" s="32" t="str">
        <f t="shared" si="179"/>
        <v/>
      </c>
      <c r="AX269" s="32">
        <f t="shared" si="180"/>
        <v>28</v>
      </c>
      <c r="AY269" s="32">
        <f t="shared" si="181"/>
        <v>-1</v>
      </c>
      <c r="AZ269" s="32"/>
      <c r="BA269" s="32" t="str">
        <f t="shared" si="182"/>
        <v>Eurasian jay</v>
      </c>
      <c r="BB269" s="32">
        <f t="shared" si="183"/>
        <v>28</v>
      </c>
      <c r="BC269" s="32">
        <f t="shared" si="184"/>
        <v>2</v>
      </c>
      <c r="BD269" s="32" t="str">
        <f t="shared" si="185"/>
        <v>Finland Sweden</v>
      </c>
      <c r="BE269" s="32">
        <f t="shared" si="186"/>
        <v>-1</v>
      </c>
      <c r="BG269" s="32" t="str">
        <f t="shared" si="187"/>
        <v>Eurasian jay</v>
      </c>
      <c r="BH269" s="32" t="str">
        <f t="shared" si="188"/>
        <v/>
      </c>
      <c r="BI269" s="32" t="str">
        <f>IF(Q269=1,TRIM(IF(L269&gt;0,"Denmark: "&amp;IFERROR(LOOKUP(2,1/(Denmark!$C270:$AZ270&lt;&gt;""),Denmark!$C$4:$AZ$4),"")&amp;" ","")&amp;IF(M269&gt;0,"Norway: "&amp;IFERROR(LOOKUP(2,1/(Norway!$C270:$AZ270&lt;&gt;""),Norway!$C$4:$AZ$4),"")&amp;" ","")&amp;IF(N269&gt;0,"Finland: "&amp;IFERROR(LOOKUP(2,1/(Finland!$C270:$AZ270&lt;&gt;""),Finland!$C$4:$AZ$4),"")&amp;" ","")&amp;IF(O269&gt;0,"Sweden: "&amp;IFERROR(LOOKUP(2,1/(Sweden!$C270:$AZ270&lt;&gt;""),Sweden!$C$4:$AZ$4),"")&amp;" ","")),"")</f>
        <v/>
      </c>
      <c r="BJ269" s="32">
        <f t="shared" si="189"/>
        <v>28</v>
      </c>
      <c r="BK269" s="32">
        <f t="shared" si="190"/>
        <v>-1</v>
      </c>
    </row>
    <row r="270" spans="11:63" ht="13.5" customHeight="1">
      <c r="K270" s="32" t="str">
        <f>Denmark!A271</f>
        <v>Siberian jay</v>
      </c>
      <c r="L270" s="32">
        <f>Denmark!BA271</f>
        <v>0</v>
      </c>
      <c r="M270" s="32">
        <f>Norway!BA271</f>
        <v>0</v>
      </c>
      <c r="N270" s="32">
        <f>Finland!BA271</f>
        <v>1</v>
      </c>
      <c r="O270" s="32">
        <f>Sweden!BA271</f>
        <v>2</v>
      </c>
      <c r="P270" s="32">
        <f t="shared" si="163"/>
        <v>3</v>
      </c>
      <c r="Q270" s="32">
        <f t="shared" si="164"/>
        <v>2</v>
      </c>
      <c r="S270" s="32" t="str">
        <f t="shared" si="165"/>
        <v>Siberian jay</v>
      </c>
      <c r="T270" s="32">
        <f t="shared" si="166"/>
        <v>3</v>
      </c>
      <c r="U270" s="32">
        <f t="shared" si="167"/>
        <v>2</v>
      </c>
      <c r="V270" s="32" t="str">
        <f t="shared" si="168"/>
        <v>Finland Sweden</v>
      </c>
      <c r="X270" s="32" t="str">
        <f t="shared" si="169"/>
        <v>Siberian jay</v>
      </c>
      <c r="Y270" s="32" t="str">
        <f t="shared" si="170"/>
        <v/>
      </c>
      <c r="Z270" s="32" t="str">
        <f>IF(AND(P270&gt;0,P270&lt;3),TRIM(IF(L270&gt;0,"Denmark: "&amp;IFERROR(LOOKUP(2,1/(Denmark!$C271:$AZ271&lt;&gt;""),Denmark!$C$4:$AZ$4),"")&amp;" ","")&amp;IF(M270&gt;0,"Norway: "&amp;IFERROR(LOOKUP(2,1/(Norway!$C271:$AZ271&lt;&gt;""),Norway!$C$4:$AZ$4),"")&amp;" ","")&amp;IF(N270&gt;0,"Finland: "&amp;IFERROR(LOOKUP(2,1/(Finland!$C271:$AZ271&lt;&gt;""),Finland!$C$4:$AZ$4),"")&amp;" ","")&amp;IF(O270&gt;0,"Sweden: "&amp;IFERROR(LOOKUP(2,1/(Sweden!$C271:$AZ271&lt;&gt;""),Sweden!$C$4:$AZ$4),"")&amp;" ","")),"")</f>
        <v/>
      </c>
      <c r="AA270" s="32">
        <f t="shared" si="171"/>
        <v>3</v>
      </c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 t="str">
        <f t="shared" si="172"/>
        <v>Siberian jay</v>
      </c>
      <c r="AP270" s="32">
        <f t="shared" si="173"/>
        <v>3</v>
      </c>
      <c r="AQ270" s="32">
        <f t="shared" si="174"/>
        <v>2</v>
      </c>
      <c r="AR270" s="32" t="str">
        <f t="shared" si="175"/>
        <v>Finland Sweden</v>
      </c>
      <c r="AS270" s="32">
        <f t="shared" si="176"/>
        <v>3.00041</v>
      </c>
      <c r="AT270" s="32"/>
      <c r="AU270" s="32" t="str">
        <f t="shared" si="177"/>
        <v>Siberian jay</v>
      </c>
      <c r="AV270" s="32" t="str">
        <f t="shared" si="178"/>
        <v/>
      </c>
      <c r="AW270" s="32" t="str">
        <f t="shared" si="179"/>
        <v/>
      </c>
      <c r="AX270" s="32">
        <f t="shared" si="180"/>
        <v>3</v>
      </c>
      <c r="AY270" s="32">
        <f t="shared" si="181"/>
        <v>-1</v>
      </c>
      <c r="AZ270" s="32"/>
      <c r="BA270" s="32" t="str">
        <f t="shared" si="182"/>
        <v>Siberian jay</v>
      </c>
      <c r="BB270" s="32">
        <f t="shared" si="183"/>
        <v>3</v>
      </c>
      <c r="BC270" s="32">
        <f t="shared" si="184"/>
        <v>2</v>
      </c>
      <c r="BD270" s="32" t="str">
        <f t="shared" si="185"/>
        <v>Finland Sweden</v>
      </c>
      <c r="BE270" s="32">
        <f t="shared" si="186"/>
        <v>-1</v>
      </c>
      <c r="BG270" s="32" t="str">
        <f t="shared" si="187"/>
        <v>Siberian jay</v>
      </c>
      <c r="BH270" s="32" t="str">
        <f t="shared" si="188"/>
        <v/>
      </c>
      <c r="BI270" s="32" t="str">
        <f>IF(Q270=1,TRIM(IF(L270&gt;0,"Denmark: "&amp;IFERROR(LOOKUP(2,1/(Denmark!$C271:$AZ271&lt;&gt;""),Denmark!$C$4:$AZ$4),"")&amp;" ","")&amp;IF(M270&gt;0,"Norway: "&amp;IFERROR(LOOKUP(2,1/(Norway!$C271:$AZ271&lt;&gt;""),Norway!$C$4:$AZ$4),"")&amp;" ","")&amp;IF(N270&gt;0,"Finland: "&amp;IFERROR(LOOKUP(2,1/(Finland!$C271:$AZ271&lt;&gt;""),Finland!$C$4:$AZ$4),"")&amp;" ","")&amp;IF(O270&gt;0,"Sweden: "&amp;IFERROR(LOOKUP(2,1/(Sweden!$C271:$AZ271&lt;&gt;""),Sweden!$C$4:$AZ$4),"")&amp;" ","")),"")</f>
        <v/>
      </c>
      <c r="BJ270" s="32">
        <f t="shared" si="189"/>
        <v>3</v>
      </c>
      <c r="BK270" s="32">
        <f t="shared" si="190"/>
        <v>-1</v>
      </c>
    </row>
    <row r="271" spans="11:63" ht="13.5" customHeight="1">
      <c r="K271" s="32" t="str">
        <f>Denmark!A272</f>
        <v>Eurasian magpie</v>
      </c>
      <c r="L271" s="32">
        <f>Denmark!BA272</f>
        <v>0</v>
      </c>
      <c r="M271" s="32">
        <f>Norway!BA272</f>
        <v>3</v>
      </c>
      <c r="N271" s="32">
        <f>Finland!BA272</f>
        <v>26</v>
      </c>
      <c r="O271" s="32">
        <f>Sweden!BA272</f>
        <v>13</v>
      </c>
      <c r="P271" s="32">
        <f t="shared" si="163"/>
        <v>42</v>
      </c>
      <c r="Q271" s="32">
        <f t="shared" si="164"/>
        <v>3</v>
      </c>
      <c r="S271" s="32" t="str">
        <f t="shared" si="165"/>
        <v>Eurasian magpie</v>
      </c>
      <c r="T271" s="32">
        <f t="shared" si="166"/>
        <v>42</v>
      </c>
      <c r="U271" s="32">
        <f t="shared" si="167"/>
        <v>3</v>
      </c>
      <c r="V271" s="32" t="str">
        <f t="shared" si="168"/>
        <v>Norway Finland Sweden</v>
      </c>
      <c r="X271" s="32" t="str">
        <f t="shared" si="169"/>
        <v>Eurasian magpie</v>
      </c>
      <c r="Y271" s="32" t="str">
        <f t="shared" si="170"/>
        <v/>
      </c>
      <c r="Z271" s="32" t="str">
        <f>IF(AND(P271&gt;0,P271&lt;3),TRIM(IF(L271&gt;0,"Denmark: "&amp;IFERROR(LOOKUP(2,1/(Denmark!$C272:$AZ272&lt;&gt;""),Denmark!$C$4:$AZ$4),"")&amp;" ","")&amp;IF(M271&gt;0,"Norway: "&amp;IFERROR(LOOKUP(2,1/(Norway!$C272:$AZ272&lt;&gt;""),Norway!$C$4:$AZ$4),"")&amp;" ","")&amp;IF(N271&gt;0,"Finland: "&amp;IFERROR(LOOKUP(2,1/(Finland!$C272:$AZ272&lt;&gt;""),Finland!$C$4:$AZ$4),"")&amp;" ","")&amp;IF(O271&gt;0,"Sweden: "&amp;IFERROR(LOOKUP(2,1/(Sweden!$C272:$AZ272&lt;&gt;""),Sweden!$C$4:$AZ$4),"")&amp;" ","")),"")</f>
        <v/>
      </c>
      <c r="AA271" s="32">
        <f t="shared" si="171"/>
        <v>42</v>
      </c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 t="str">
        <f t="shared" si="172"/>
        <v>Eurasian magpie</v>
      </c>
      <c r="AP271" s="32">
        <f t="shared" si="173"/>
        <v>42</v>
      </c>
      <c r="AQ271" s="32">
        <f t="shared" si="174"/>
        <v>3</v>
      </c>
      <c r="AR271" s="32" t="str">
        <f t="shared" si="175"/>
        <v>Norway Finland Sweden</v>
      </c>
      <c r="AS271" s="32">
        <f t="shared" si="176"/>
        <v>42.000399999999999</v>
      </c>
      <c r="AT271" s="32"/>
      <c r="AU271" s="32" t="str">
        <f t="shared" si="177"/>
        <v>Eurasian magpie</v>
      </c>
      <c r="AV271" s="32" t="str">
        <f t="shared" si="178"/>
        <v/>
      </c>
      <c r="AW271" s="32" t="str">
        <f t="shared" si="179"/>
        <v/>
      </c>
      <c r="AX271" s="32">
        <f t="shared" si="180"/>
        <v>42</v>
      </c>
      <c r="AY271" s="32">
        <f t="shared" si="181"/>
        <v>-1</v>
      </c>
      <c r="AZ271" s="32"/>
      <c r="BA271" s="32" t="str">
        <f t="shared" si="182"/>
        <v>Eurasian magpie</v>
      </c>
      <c r="BB271" s="32">
        <f t="shared" si="183"/>
        <v>42</v>
      </c>
      <c r="BC271" s="32">
        <f t="shared" si="184"/>
        <v>3</v>
      </c>
      <c r="BD271" s="32" t="str">
        <f t="shared" si="185"/>
        <v>Norway Finland Sweden</v>
      </c>
      <c r="BE271" s="32">
        <f t="shared" si="186"/>
        <v>-1</v>
      </c>
      <c r="BG271" s="32" t="str">
        <f t="shared" si="187"/>
        <v>Eurasian magpie</v>
      </c>
      <c r="BH271" s="32" t="str">
        <f t="shared" si="188"/>
        <v/>
      </c>
      <c r="BI271" s="32" t="str">
        <f>IF(Q271=1,TRIM(IF(L271&gt;0,"Denmark: "&amp;IFERROR(LOOKUP(2,1/(Denmark!$C272:$AZ272&lt;&gt;""),Denmark!$C$4:$AZ$4),"")&amp;" ","")&amp;IF(M271&gt;0,"Norway: "&amp;IFERROR(LOOKUP(2,1/(Norway!$C272:$AZ272&lt;&gt;""),Norway!$C$4:$AZ$4),"")&amp;" ","")&amp;IF(N271&gt;0,"Finland: "&amp;IFERROR(LOOKUP(2,1/(Finland!$C272:$AZ272&lt;&gt;""),Finland!$C$4:$AZ$4),"")&amp;" ","")&amp;IF(O271&gt;0,"Sweden: "&amp;IFERROR(LOOKUP(2,1/(Sweden!$C272:$AZ272&lt;&gt;""),Sweden!$C$4:$AZ$4),"")&amp;" ","")),"")</f>
        <v/>
      </c>
      <c r="BJ271" s="32">
        <f t="shared" si="189"/>
        <v>42</v>
      </c>
      <c r="BK271" s="32">
        <f t="shared" si="190"/>
        <v>-1</v>
      </c>
    </row>
    <row r="272" spans="11:63" ht="13.5" customHeight="1">
      <c r="K272" s="32" t="str">
        <f>Denmark!A273</f>
        <v>Northern nutcracker</v>
      </c>
      <c r="L272" s="32">
        <f>Denmark!BA273</f>
        <v>0</v>
      </c>
      <c r="M272" s="32">
        <f>Norway!BA273</f>
        <v>0</v>
      </c>
      <c r="N272" s="32">
        <f>Finland!BA273</f>
        <v>9</v>
      </c>
      <c r="O272" s="32">
        <f>Sweden!BA273</f>
        <v>1</v>
      </c>
      <c r="P272" s="32">
        <f t="shared" si="163"/>
        <v>10</v>
      </c>
      <c r="Q272" s="32">
        <f t="shared" si="164"/>
        <v>2</v>
      </c>
      <c r="S272" s="32" t="str">
        <f t="shared" si="165"/>
        <v>Northern nutcracker</v>
      </c>
      <c r="T272" s="32">
        <f t="shared" si="166"/>
        <v>10</v>
      </c>
      <c r="U272" s="32">
        <f t="shared" si="167"/>
        <v>2</v>
      </c>
      <c r="V272" s="32" t="str">
        <f t="shared" si="168"/>
        <v>Finland Sweden</v>
      </c>
      <c r="X272" s="32" t="str">
        <f t="shared" si="169"/>
        <v>Northern nutcracker</v>
      </c>
      <c r="Y272" s="32" t="str">
        <f t="shared" si="170"/>
        <v/>
      </c>
      <c r="Z272" s="32" t="str">
        <f>IF(AND(P272&gt;0,P272&lt;3),TRIM(IF(L272&gt;0,"Denmark: "&amp;IFERROR(LOOKUP(2,1/(Denmark!$C273:$AZ273&lt;&gt;""),Denmark!$C$4:$AZ$4),"")&amp;" ","")&amp;IF(M272&gt;0,"Norway: "&amp;IFERROR(LOOKUP(2,1/(Norway!$C273:$AZ273&lt;&gt;""),Norway!$C$4:$AZ$4),"")&amp;" ","")&amp;IF(N272&gt;0,"Finland: "&amp;IFERROR(LOOKUP(2,1/(Finland!$C273:$AZ273&lt;&gt;""),Finland!$C$4:$AZ$4),"")&amp;" ","")&amp;IF(O272&gt;0,"Sweden: "&amp;IFERROR(LOOKUP(2,1/(Sweden!$C273:$AZ273&lt;&gt;""),Sweden!$C$4:$AZ$4),"")&amp;" ","")),"")</f>
        <v/>
      </c>
      <c r="AA272" s="32">
        <f t="shared" si="171"/>
        <v>10</v>
      </c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 t="str">
        <f t="shared" si="172"/>
        <v>Northern nutcracker</v>
      </c>
      <c r="AP272" s="32">
        <f t="shared" si="173"/>
        <v>10</v>
      </c>
      <c r="AQ272" s="32">
        <f t="shared" si="174"/>
        <v>2</v>
      </c>
      <c r="AR272" s="32" t="str">
        <f t="shared" si="175"/>
        <v>Finland Sweden</v>
      </c>
      <c r="AS272" s="32">
        <f t="shared" si="176"/>
        <v>10.000389999999999</v>
      </c>
      <c r="AT272" s="32"/>
      <c r="AU272" s="32" t="str">
        <f t="shared" si="177"/>
        <v>Northern nutcracker</v>
      </c>
      <c r="AV272" s="32" t="str">
        <f t="shared" si="178"/>
        <v/>
      </c>
      <c r="AW272" s="32" t="str">
        <f t="shared" si="179"/>
        <v/>
      </c>
      <c r="AX272" s="32">
        <f t="shared" si="180"/>
        <v>10</v>
      </c>
      <c r="AY272" s="32">
        <f t="shared" si="181"/>
        <v>-1</v>
      </c>
      <c r="AZ272" s="32"/>
      <c r="BA272" s="32" t="str">
        <f t="shared" si="182"/>
        <v>Northern nutcracker</v>
      </c>
      <c r="BB272" s="32">
        <f t="shared" si="183"/>
        <v>10</v>
      </c>
      <c r="BC272" s="32">
        <f t="shared" si="184"/>
        <v>2</v>
      </c>
      <c r="BD272" s="32" t="str">
        <f t="shared" si="185"/>
        <v>Finland Sweden</v>
      </c>
      <c r="BE272" s="32">
        <f t="shared" si="186"/>
        <v>-1</v>
      </c>
      <c r="BG272" s="32" t="str">
        <f t="shared" si="187"/>
        <v>Northern nutcracker</v>
      </c>
      <c r="BH272" s="32" t="str">
        <f t="shared" si="188"/>
        <v/>
      </c>
      <c r="BI272" s="32" t="str">
        <f>IF(Q272=1,TRIM(IF(L272&gt;0,"Denmark: "&amp;IFERROR(LOOKUP(2,1/(Denmark!$C273:$AZ273&lt;&gt;""),Denmark!$C$4:$AZ$4),"")&amp;" ","")&amp;IF(M272&gt;0,"Norway: "&amp;IFERROR(LOOKUP(2,1/(Norway!$C273:$AZ273&lt;&gt;""),Norway!$C$4:$AZ$4),"")&amp;" ","")&amp;IF(N272&gt;0,"Finland: "&amp;IFERROR(LOOKUP(2,1/(Finland!$C273:$AZ273&lt;&gt;""),Finland!$C$4:$AZ$4),"")&amp;" ","")&amp;IF(O272&gt;0,"Sweden: "&amp;IFERROR(LOOKUP(2,1/(Sweden!$C273:$AZ273&lt;&gt;""),Sweden!$C$4:$AZ$4),"")&amp;" ","")),"")</f>
        <v/>
      </c>
      <c r="BJ272" s="32">
        <f t="shared" si="189"/>
        <v>10</v>
      </c>
      <c r="BK272" s="32">
        <f t="shared" si="190"/>
        <v>-1</v>
      </c>
    </row>
    <row r="273" spans="11:63" ht="13.5" customHeight="1">
      <c r="K273" s="32" t="str">
        <f>Denmark!A274</f>
        <v>Western jackdaw</v>
      </c>
      <c r="L273" s="32">
        <f>Denmark!BA274</f>
        <v>0</v>
      </c>
      <c r="M273" s="32">
        <f>Norway!BA274</f>
        <v>0</v>
      </c>
      <c r="N273" s="32">
        <f>Finland!BA274</f>
        <v>28</v>
      </c>
      <c r="O273" s="32">
        <f>Sweden!BA274</f>
        <v>15</v>
      </c>
      <c r="P273" s="32">
        <f t="shared" si="163"/>
        <v>43</v>
      </c>
      <c r="Q273" s="32">
        <f t="shared" si="164"/>
        <v>2</v>
      </c>
      <c r="S273" s="32" t="str">
        <f t="shared" si="165"/>
        <v>Western jackdaw</v>
      </c>
      <c r="T273" s="32">
        <f t="shared" si="166"/>
        <v>43</v>
      </c>
      <c r="U273" s="32">
        <f t="shared" si="167"/>
        <v>2</v>
      </c>
      <c r="V273" s="32" t="str">
        <f t="shared" si="168"/>
        <v>Finland Sweden</v>
      </c>
      <c r="X273" s="32" t="str">
        <f t="shared" si="169"/>
        <v>Western jackdaw</v>
      </c>
      <c r="Y273" s="32" t="str">
        <f t="shared" si="170"/>
        <v/>
      </c>
      <c r="Z273" s="32" t="str">
        <f>IF(AND(P273&gt;0,P273&lt;3),TRIM(IF(L273&gt;0,"Denmark: "&amp;IFERROR(LOOKUP(2,1/(Denmark!$C274:$AZ274&lt;&gt;""),Denmark!$C$4:$AZ$4),"")&amp;" ","")&amp;IF(M273&gt;0,"Norway: "&amp;IFERROR(LOOKUP(2,1/(Norway!$C274:$AZ274&lt;&gt;""),Norway!$C$4:$AZ$4),"")&amp;" ","")&amp;IF(N273&gt;0,"Finland: "&amp;IFERROR(LOOKUP(2,1/(Finland!$C274:$AZ274&lt;&gt;""),Finland!$C$4:$AZ$4),"")&amp;" ","")&amp;IF(O273&gt;0,"Sweden: "&amp;IFERROR(LOOKUP(2,1/(Sweden!$C274:$AZ274&lt;&gt;""),Sweden!$C$4:$AZ$4),"")&amp;" ","")),"")</f>
        <v/>
      </c>
      <c r="AA273" s="32">
        <f t="shared" si="171"/>
        <v>43</v>
      </c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 t="str">
        <f t="shared" si="172"/>
        <v>Western jackdaw</v>
      </c>
      <c r="AP273" s="32">
        <f t="shared" si="173"/>
        <v>43</v>
      </c>
      <c r="AQ273" s="32">
        <f t="shared" si="174"/>
        <v>2</v>
      </c>
      <c r="AR273" s="32" t="str">
        <f t="shared" si="175"/>
        <v>Finland Sweden</v>
      </c>
      <c r="AS273" s="32">
        <f t="shared" si="176"/>
        <v>43.00038</v>
      </c>
      <c r="AT273" s="32"/>
      <c r="AU273" s="32" t="str">
        <f t="shared" si="177"/>
        <v>Western jackdaw</v>
      </c>
      <c r="AV273" s="32" t="str">
        <f t="shared" si="178"/>
        <v/>
      </c>
      <c r="AW273" s="32" t="str">
        <f t="shared" si="179"/>
        <v/>
      </c>
      <c r="AX273" s="32">
        <f t="shared" si="180"/>
        <v>43</v>
      </c>
      <c r="AY273" s="32">
        <f t="shared" si="181"/>
        <v>-1</v>
      </c>
      <c r="AZ273" s="32"/>
      <c r="BA273" s="32" t="str">
        <f t="shared" si="182"/>
        <v>Western jackdaw</v>
      </c>
      <c r="BB273" s="32">
        <f t="shared" si="183"/>
        <v>43</v>
      </c>
      <c r="BC273" s="32">
        <f t="shared" si="184"/>
        <v>2</v>
      </c>
      <c r="BD273" s="32" t="str">
        <f t="shared" si="185"/>
        <v>Finland Sweden</v>
      </c>
      <c r="BE273" s="32">
        <f t="shared" si="186"/>
        <v>-1</v>
      </c>
      <c r="BG273" s="32" t="str">
        <f t="shared" si="187"/>
        <v>Western jackdaw</v>
      </c>
      <c r="BH273" s="32" t="str">
        <f t="shared" si="188"/>
        <v/>
      </c>
      <c r="BI273" s="32" t="str">
        <f>IF(Q273=1,TRIM(IF(L273&gt;0,"Denmark: "&amp;IFERROR(LOOKUP(2,1/(Denmark!$C274:$AZ274&lt;&gt;""),Denmark!$C$4:$AZ$4),"")&amp;" ","")&amp;IF(M273&gt;0,"Norway: "&amp;IFERROR(LOOKUP(2,1/(Norway!$C274:$AZ274&lt;&gt;""),Norway!$C$4:$AZ$4),"")&amp;" ","")&amp;IF(N273&gt;0,"Finland: "&amp;IFERROR(LOOKUP(2,1/(Finland!$C274:$AZ274&lt;&gt;""),Finland!$C$4:$AZ$4),"")&amp;" ","")&amp;IF(O273&gt;0,"Sweden: "&amp;IFERROR(LOOKUP(2,1/(Sweden!$C274:$AZ274&lt;&gt;""),Sweden!$C$4:$AZ$4),"")&amp;" ","")),"")</f>
        <v/>
      </c>
      <c r="BJ273" s="32">
        <f t="shared" si="189"/>
        <v>43</v>
      </c>
      <c r="BK273" s="32">
        <f t="shared" si="190"/>
        <v>-1</v>
      </c>
    </row>
    <row r="274" spans="11:63" ht="13.5" customHeight="1">
      <c r="K274" s="32" t="str">
        <f>Denmark!A275</f>
        <v>Rook</v>
      </c>
      <c r="L274" s="32">
        <f>Denmark!BA275</f>
        <v>0</v>
      </c>
      <c r="M274" s="32">
        <f>Norway!BA275</f>
        <v>0</v>
      </c>
      <c r="N274" s="32">
        <f>Finland!BA275</f>
        <v>2</v>
      </c>
      <c r="O274" s="32">
        <f>Sweden!BA275</f>
        <v>9</v>
      </c>
      <c r="P274" s="32">
        <f t="shared" si="163"/>
        <v>11</v>
      </c>
      <c r="Q274" s="32">
        <f t="shared" si="164"/>
        <v>2</v>
      </c>
      <c r="S274" s="32" t="str">
        <f t="shared" si="165"/>
        <v>Rook</v>
      </c>
      <c r="T274" s="32">
        <f t="shared" si="166"/>
        <v>11</v>
      </c>
      <c r="U274" s="32">
        <f t="shared" si="167"/>
        <v>2</v>
      </c>
      <c r="V274" s="32" t="str">
        <f t="shared" si="168"/>
        <v>Finland Sweden</v>
      </c>
      <c r="X274" s="32" t="str">
        <f t="shared" si="169"/>
        <v>Rook</v>
      </c>
      <c r="Y274" s="32" t="str">
        <f t="shared" si="170"/>
        <v/>
      </c>
      <c r="Z274" s="32" t="str">
        <f>IF(AND(P274&gt;0,P274&lt;3),TRIM(IF(L274&gt;0,"Denmark: "&amp;IFERROR(LOOKUP(2,1/(Denmark!$C275:$AZ275&lt;&gt;""),Denmark!$C$4:$AZ$4),"")&amp;" ","")&amp;IF(M274&gt;0,"Norway: "&amp;IFERROR(LOOKUP(2,1/(Norway!$C275:$AZ275&lt;&gt;""),Norway!$C$4:$AZ$4),"")&amp;" ","")&amp;IF(N274&gt;0,"Finland: "&amp;IFERROR(LOOKUP(2,1/(Finland!$C275:$AZ275&lt;&gt;""),Finland!$C$4:$AZ$4),"")&amp;" ","")&amp;IF(O274&gt;0,"Sweden: "&amp;IFERROR(LOOKUP(2,1/(Sweden!$C275:$AZ275&lt;&gt;""),Sweden!$C$4:$AZ$4),"")&amp;" ","")),"")</f>
        <v/>
      </c>
      <c r="AA274" s="32">
        <f t="shared" si="171"/>
        <v>11</v>
      </c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 t="str">
        <f t="shared" si="172"/>
        <v>Rook</v>
      </c>
      <c r="AP274" s="32">
        <f t="shared" si="173"/>
        <v>11</v>
      </c>
      <c r="AQ274" s="32">
        <f t="shared" si="174"/>
        <v>2</v>
      </c>
      <c r="AR274" s="32" t="str">
        <f t="shared" si="175"/>
        <v>Finland Sweden</v>
      </c>
      <c r="AS274" s="32">
        <f t="shared" si="176"/>
        <v>11.00037</v>
      </c>
      <c r="AT274" s="32"/>
      <c r="AU274" s="32" t="str">
        <f t="shared" si="177"/>
        <v>Rook</v>
      </c>
      <c r="AV274" s="32" t="str">
        <f t="shared" si="178"/>
        <v/>
      </c>
      <c r="AW274" s="32" t="str">
        <f t="shared" si="179"/>
        <v/>
      </c>
      <c r="AX274" s="32">
        <f t="shared" si="180"/>
        <v>11</v>
      </c>
      <c r="AY274" s="32">
        <f t="shared" si="181"/>
        <v>-1</v>
      </c>
      <c r="AZ274" s="32"/>
      <c r="BA274" s="32" t="str">
        <f t="shared" si="182"/>
        <v>Rook</v>
      </c>
      <c r="BB274" s="32">
        <f t="shared" si="183"/>
        <v>11</v>
      </c>
      <c r="BC274" s="32">
        <f t="shared" si="184"/>
        <v>2</v>
      </c>
      <c r="BD274" s="32" t="str">
        <f t="shared" si="185"/>
        <v>Finland Sweden</v>
      </c>
      <c r="BE274" s="32">
        <f t="shared" si="186"/>
        <v>-1</v>
      </c>
      <c r="BG274" s="32" t="str">
        <f t="shared" si="187"/>
        <v>Rook</v>
      </c>
      <c r="BH274" s="32" t="str">
        <f t="shared" si="188"/>
        <v/>
      </c>
      <c r="BI274" s="32" t="str">
        <f>IF(Q274=1,TRIM(IF(L274&gt;0,"Denmark: "&amp;IFERROR(LOOKUP(2,1/(Denmark!$C275:$AZ275&lt;&gt;""),Denmark!$C$4:$AZ$4),"")&amp;" ","")&amp;IF(M274&gt;0,"Norway: "&amp;IFERROR(LOOKUP(2,1/(Norway!$C275:$AZ275&lt;&gt;""),Norway!$C$4:$AZ$4),"")&amp;" ","")&amp;IF(N274&gt;0,"Finland: "&amp;IFERROR(LOOKUP(2,1/(Finland!$C275:$AZ275&lt;&gt;""),Finland!$C$4:$AZ$4),"")&amp;" ","")&amp;IF(O274&gt;0,"Sweden: "&amp;IFERROR(LOOKUP(2,1/(Sweden!$C275:$AZ275&lt;&gt;""),Sweden!$C$4:$AZ$4),"")&amp;" ","")),"")</f>
        <v/>
      </c>
      <c r="BJ274" s="32">
        <f t="shared" si="189"/>
        <v>11</v>
      </c>
      <c r="BK274" s="32">
        <f t="shared" si="190"/>
        <v>-1</v>
      </c>
    </row>
    <row r="275" spans="11:63" ht="13.5" customHeight="1">
      <c r="K275" s="32" t="str">
        <f>Denmark!A276</f>
        <v>Carrion crow</v>
      </c>
      <c r="L275" s="32">
        <f>Denmark!BA276</f>
        <v>0</v>
      </c>
      <c r="M275" s="32">
        <f>Norway!BA276</f>
        <v>0</v>
      </c>
      <c r="N275" s="32">
        <f>Finland!BA276</f>
        <v>29</v>
      </c>
      <c r="O275" s="32">
        <f>Sweden!BA276</f>
        <v>16</v>
      </c>
      <c r="P275" s="32">
        <f t="shared" si="163"/>
        <v>45</v>
      </c>
      <c r="Q275" s="32">
        <f t="shared" si="164"/>
        <v>2</v>
      </c>
      <c r="S275" s="32" t="str">
        <f t="shared" si="165"/>
        <v>Carrion crow</v>
      </c>
      <c r="T275" s="32">
        <f t="shared" si="166"/>
        <v>45</v>
      </c>
      <c r="U275" s="32">
        <f t="shared" si="167"/>
        <v>2</v>
      </c>
      <c r="V275" s="32" t="str">
        <f t="shared" si="168"/>
        <v>Finland Sweden</v>
      </c>
      <c r="X275" s="32" t="str">
        <f t="shared" si="169"/>
        <v>Carrion crow</v>
      </c>
      <c r="Y275" s="32" t="str">
        <f t="shared" si="170"/>
        <v/>
      </c>
      <c r="Z275" s="32" t="str">
        <f>IF(AND(P275&gt;0,P275&lt;3),TRIM(IF(L275&gt;0,"Denmark: "&amp;IFERROR(LOOKUP(2,1/(Denmark!$C276:$AZ276&lt;&gt;""),Denmark!$C$4:$AZ$4),"")&amp;" ","")&amp;IF(M275&gt;0,"Norway: "&amp;IFERROR(LOOKUP(2,1/(Norway!$C276:$AZ276&lt;&gt;""),Norway!$C$4:$AZ$4),"")&amp;" ","")&amp;IF(N275&gt;0,"Finland: "&amp;IFERROR(LOOKUP(2,1/(Finland!$C276:$AZ276&lt;&gt;""),Finland!$C$4:$AZ$4),"")&amp;" ","")&amp;IF(O275&gt;0,"Sweden: "&amp;IFERROR(LOOKUP(2,1/(Sweden!$C276:$AZ276&lt;&gt;""),Sweden!$C$4:$AZ$4),"")&amp;" ","")),"")</f>
        <v/>
      </c>
      <c r="AA275" s="32">
        <f t="shared" si="171"/>
        <v>45</v>
      </c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 t="str">
        <f t="shared" si="172"/>
        <v>Carrion crow</v>
      </c>
      <c r="AP275" s="32">
        <f t="shared" si="173"/>
        <v>45</v>
      </c>
      <c r="AQ275" s="32">
        <f t="shared" si="174"/>
        <v>2</v>
      </c>
      <c r="AR275" s="32" t="str">
        <f t="shared" si="175"/>
        <v>Finland Sweden</v>
      </c>
      <c r="AS275" s="32">
        <f t="shared" si="176"/>
        <v>45.000360000000001</v>
      </c>
      <c r="AT275" s="32"/>
      <c r="AU275" s="32" t="str">
        <f t="shared" si="177"/>
        <v>Carrion crow</v>
      </c>
      <c r="AV275" s="32" t="str">
        <f t="shared" si="178"/>
        <v/>
      </c>
      <c r="AW275" s="32" t="str">
        <f t="shared" si="179"/>
        <v/>
      </c>
      <c r="AX275" s="32">
        <f t="shared" si="180"/>
        <v>45</v>
      </c>
      <c r="AY275" s="32">
        <f t="shared" si="181"/>
        <v>-1</v>
      </c>
      <c r="AZ275" s="32"/>
      <c r="BA275" s="32" t="str">
        <f t="shared" si="182"/>
        <v>Carrion crow</v>
      </c>
      <c r="BB275" s="32">
        <f t="shared" si="183"/>
        <v>45</v>
      </c>
      <c r="BC275" s="32">
        <f t="shared" si="184"/>
        <v>2</v>
      </c>
      <c r="BD275" s="32" t="str">
        <f t="shared" si="185"/>
        <v>Finland Sweden</v>
      </c>
      <c r="BE275" s="32">
        <f t="shared" si="186"/>
        <v>-1</v>
      </c>
      <c r="BG275" s="32" t="str">
        <f t="shared" si="187"/>
        <v>Carrion crow</v>
      </c>
      <c r="BH275" s="32" t="str">
        <f t="shared" si="188"/>
        <v/>
      </c>
      <c r="BI275" s="32" t="str">
        <f>IF(Q275=1,TRIM(IF(L275&gt;0,"Denmark: "&amp;IFERROR(LOOKUP(2,1/(Denmark!$C276:$AZ276&lt;&gt;""),Denmark!$C$4:$AZ$4),"")&amp;" ","")&amp;IF(M275&gt;0,"Norway: "&amp;IFERROR(LOOKUP(2,1/(Norway!$C276:$AZ276&lt;&gt;""),Norway!$C$4:$AZ$4),"")&amp;" ","")&amp;IF(N275&gt;0,"Finland: "&amp;IFERROR(LOOKUP(2,1/(Finland!$C276:$AZ276&lt;&gt;""),Finland!$C$4:$AZ$4),"")&amp;" ","")&amp;IF(O275&gt;0,"Sweden: "&amp;IFERROR(LOOKUP(2,1/(Sweden!$C276:$AZ276&lt;&gt;""),Sweden!$C$4:$AZ$4),"")&amp;" ","")),"")</f>
        <v/>
      </c>
      <c r="BJ275" s="32">
        <f t="shared" si="189"/>
        <v>45</v>
      </c>
      <c r="BK275" s="32">
        <f t="shared" si="190"/>
        <v>-1</v>
      </c>
    </row>
    <row r="276" spans="11:63" ht="13.5" customHeight="1">
      <c r="K276" s="32" t="str">
        <f>Denmark!A277</f>
        <v>Northern raven</v>
      </c>
      <c r="L276" s="32">
        <f>Denmark!BA277</f>
        <v>0</v>
      </c>
      <c r="M276" s="32">
        <f>Norway!BA277</f>
        <v>0</v>
      </c>
      <c r="N276" s="32">
        <f>Finland!BA277</f>
        <v>25</v>
      </c>
      <c r="O276" s="32">
        <f>Sweden!BA277</f>
        <v>13</v>
      </c>
      <c r="P276" s="32">
        <f t="shared" si="163"/>
        <v>38</v>
      </c>
      <c r="Q276" s="32">
        <f t="shared" si="164"/>
        <v>2</v>
      </c>
      <c r="S276" s="32" t="str">
        <f t="shared" si="165"/>
        <v>Northern raven</v>
      </c>
      <c r="T276" s="32">
        <f t="shared" si="166"/>
        <v>38</v>
      </c>
      <c r="U276" s="32">
        <f t="shared" si="167"/>
        <v>2</v>
      </c>
      <c r="V276" s="32" t="str">
        <f t="shared" si="168"/>
        <v>Finland Sweden</v>
      </c>
      <c r="X276" s="32" t="str">
        <f t="shared" si="169"/>
        <v>Northern raven</v>
      </c>
      <c r="Y276" s="32" t="str">
        <f t="shared" si="170"/>
        <v/>
      </c>
      <c r="Z276" s="32" t="str">
        <f>IF(AND(P276&gt;0,P276&lt;3),TRIM(IF(L276&gt;0,"Denmark: "&amp;IFERROR(LOOKUP(2,1/(Denmark!$C277:$AZ277&lt;&gt;""),Denmark!$C$4:$AZ$4),"")&amp;" ","")&amp;IF(M276&gt;0,"Norway: "&amp;IFERROR(LOOKUP(2,1/(Norway!$C277:$AZ277&lt;&gt;""),Norway!$C$4:$AZ$4),"")&amp;" ","")&amp;IF(N276&gt;0,"Finland: "&amp;IFERROR(LOOKUP(2,1/(Finland!$C277:$AZ277&lt;&gt;""),Finland!$C$4:$AZ$4),"")&amp;" ","")&amp;IF(O276&gt;0,"Sweden: "&amp;IFERROR(LOOKUP(2,1/(Sweden!$C277:$AZ277&lt;&gt;""),Sweden!$C$4:$AZ$4),"")&amp;" ","")),"")</f>
        <v/>
      </c>
      <c r="AA276" s="32">
        <f t="shared" si="171"/>
        <v>38</v>
      </c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 t="str">
        <f t="shared" si="172"/>
        <v>Northern raven</v>
      </c>
      <c r="AP276" s="32">
        <f t="shared" si="173"/>
        <v>38</v>
      </c>
      <c r="AQ276" s="32">
        <f t="shared" si="174"/>
        <v>2</v>
      </c>
      <c r="AR276" s="32" t="str">
        <f t="shared" si="175"/>
        <v>Finland Sweden</v>
      </c>
      <c r="AS276" s="32">
        <f t="shared" si="176"/>
        <v>38.000349999999997</v>
      </c>
      <c r="AT276" s="32"/>
      <c r="AU276" s="32" t="str">
        <f t="shared" si="177"/>
        <v>Northern raven</v>
      </c>
      <c r="AV276" s="32" t="str">
        <f t="shared" si="178"/>
        <v/>
      </c>
      <c r="AW276" s="32" t="str">
        <f t="shared" si="179"/>
        <v/>
      </c>
      <c r="AX276" s="32">
        <f t="shared" si="180"/>
        <v>38</v>
      </c>
      <c r="AY276" s="32">
        <f t="shared" si="181"/>
        <v>-1</v>
      </c>
      <c r="AZ276" s="32"/>
      <c r="BA276" s="32" t="str">
        <f t="shared" si="182"/>
        <v>Northern raven</v>
      </c>
      <c r="BB276" s="32">
        <f t="shared" si="183"/>
        <v>38</v>
      </c>
      <c r="BC276" s="32">
        <f t="shared" si="184"/>
        <v>2</v>
      </c>
      <c r="BD276" s="32" t="str">
        <f t="shared" si="185"/>
        <v>Finland Sweden</v>
      </c>
      <c r="BE276" s="32">
        <f t="shared" si="186"/>
        <v>-1</v>
      </c>
      <c r="BG276" s="32" t="str">
        <f t="shared" si="187"/>
        <v>Northern raven</v>
      </c>
      <c r="BH276" s="32" t="str">
        <f t="shared" si="188"/>
        <v/>
      </c>
      <c r="BI276" s="32" t="str">
        <f>IF(Q276=1,TRIM(IF(L276&gt;0,"Denmark: "&amp;IFERROR(LOOKUP(2,1/(Denmark!$C277:$AZ277&lt;&gt;""),Denmark!$C$4:$AZ$4),"")&amp;" ","")&amp;IF(M276&gt;0,"Norway: "&amp;IFERROR(LOOKUP(2,1/(Norway!$C277:$AZ277&lt;&gt;""),Norway!$C$4:$AZ$4),"")&amp;" ","")&amp;IF(N276&gt;0,"Finland: "&amp;IFERROR(LOOKUP(2,1/(Finland!$C277:$AZ277&lt;&gt;""),Finland!$C$4:$AZ$4),"")&amp;" ","")&amp;IF(O276&gt;0,"Sweden: "&amp;IFERROR(LOOKUP(2,1/(Sweden!$C277:$AZ277&lt;&gt;""),Sweden!$C$4:$AZ$4),"")&amp;" ","")),"")</f>
        <v/>
      </c>
      <c r="BJ276" s="32">
        <f t="shared" si="189"/>
        <v>38</v>
      </c>
      <c r="BK276" s="32">
        <f t="shared" si="190"/>
        <v>-1</v>
      </c>
    </row>
    <row r="277" spans="11:63" ht="13.5" customHeight="1">
      <c r="K277" s="32" t="str">
        <f>Denmark!A278</f>
        <v>Common starling</v>
      </c>
      <c r="L277" s="32">
        <f>Denmark!BA278</f>
        <v>0</v>
      </c>
      <c r="M277" s="32">
        <f>Norway!BA278</f>
        <v>2</v>
      </c>
      <c r="N277" s="32">
        <f>Finland!BA278</f>
        <v>11</v>
      </c>
      <c r="O277" s="32">
        <f>Sweden!BA278</f>
        <v>6</v>
      </c>
      <c r="P277" s="32">
        <f t="shared" si="163"/>
        <v>19</v>
      </c>
      <c r="Q277" s="32">
        <f t="shared" si="164"/>
        <v>3</v>
      </c>
      <c r="S277" s="32" t="str">
        <f t="shared" si="165"/>
        <v>Common starling</v>
      </c>
      <c r="T277" s="32">
        <f t="shared" si="166"/>
        <v>19</v>
      </c>
      <c r="U277" s="32">
        <f t="shared" si="167"/>
        <v>3</v>
      </c>
      <c r="V277" s="32" t="str">
        <f t="shared" si="168"/>
        <v>Norway Finland Sweden</v>
      </c>
      <c r="X277" s="32" t="str">
        <f t="shared" si="169"/>
        <v>Common starling</v>
      </c>
      <c r="Y277" s="32" t="str">
        <f t="shared" si="170"/>
        <v/>
      </c>
      <c r="Z277" s="32" t="str">
        <f>IF(AND(P277&gt;0,P277&lt;3),TRIM(IF(L277&gt;0,"Denmark: "&amp;IFERROR(LOOKUP(2,1/(Denmark!$C278:$AZ278&lt;&gt;""),Denmark!$C$4:$AZ$4),"")&amp;" ","")&amp;IF(M277&gt;0,"Norway: "&amp;IFERROR(LOOKUP(2,1/(Norway!$C278:$AZ278&lt;&gt;""),Norway!$C$4:$AZ$4),"")&amp;" ","")&amp;IF(N277&gt;0,"Finland: "&amp;IFERROR(LOOKUP(2,1/(Finland!$C278:$AZ278&lt;&gt;""),Finland!$C$4:$AZ$4),"")&amp;" ","")&amp;IF(O277&gt;0,"Sweden: "&amp;IFERROR(LOOKUP(2,1/(Sweden!$C278:$AZ278&lt;&gt;""),Sweden!$C$4:$AZ$4),"")&amp;" ","")),"")</f>
        <v/>
      </c>
      <c r="AA277" s="32">
        <f t="shared" si="171"/>
        <v>19</v>
      </c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 t="str">
        <f t="shared" si="172"/>
        <v>Common starling</v>
      </c>
      <c r="AP277" s="32">
        <f t="shared" si="173"/>
        <v>19</v>
      </c>
      <c r="AQ277" s="32">
        <f t="shared" si="174"/>
        <v>3</v>
      </c>
      <c r="AR277" s="32" t="str">
        <f t="shared" si="175"/>
        <v>Norway Finland Sweden</v>
      </c>
      <c r="AS277" s="32">
        <f t="shared" si="176"/>
        <v>19.000340000000001</v>
      </c>
      <c r="AT277" s="32"/>
      <c r="AU277" s="32" t="str">
        <f t="shared" si="177"/>
        <v>Common starling</v>
      </c>
      <c r="AV277" s="32" t="str">
        <f t="shared" si="178"/>
        <v/>
      </c>
      <c r="AW277" s="32" t="str">
        <f t="shared" si="179"/>
        <v/>
      </c>
      <c r="AX277" s="32">
        <f t="shared" si="180"/>
        <v>19</v>
      </c>
      <c r="AY277" s="32">
        <f t="shared" si="181"/>
        <v>-1</v>
      </c>
      <c r="AZ277" s="32"/>
      <c r="BA277" s="32" t="str">
        <f t="shared" si="182"/>
        <v>Common starling</v>
      </c>
      <c r="BB277" s="32">
        <f t="shared" si="183"/>
        <v>19</v>
      </c>
      <c r="BC277" s="32">
        <f t="shared" si="184"/>
        <v>3</v>
      </c>
      <c r="BD277" s="32" t="str">
        <f t="shared" si="185"/>
        <v>Norway Finland Sweden</v>
      </c>
      <c r="BE277" s="32">
        <f t="shared" si="186"/>
        <v>-1</v>
      </c>
      <c r="BG277" s="32" t="str">
        <f t="shared" si="187"/>
        <v>Common starling</v>
      </c>
      <c r="BH277" s="32" t="str">
        <f t="shared" si="188"/>
        <v/>
      </c>
      <c r="BI277" s="32" t="str">
        <f>IF(Q277=1,TRIM(IF(L277&gt;0,"Denmark: "&amp;IFERROR(LOOKUP(2,1/(Denmark!$C278:$AZ278&lt;&gt;""),Denmark!$C$4:$AZ$4),"")&amp;" ","")&amp;IF(M277&gt;0,"Norway: "&amp;IFERROR(LOOKUP(2,1/(Norway!$C278:$AZ278&lt;&gt;""),Norway!$C$4:$AZ$4),"")&amp;" ","")&amp;IF(N277&gt;0,"Finland: "&amp;IFERROR(LOOKUP(2,1/(Finland!$C278:$AZ278&lt;&gt;""),Finland!$C$4:$AZ$4),"")&amp;" ","")&amp;IF(O277&gt;0,"Sweden: "&amp;IFERROR(LOOKUP(2,1/(Sweden!$C278:$AZ278&lt;&gt;""),Sweden!$C$4:$AZ$4),"")&amp;" ","")),"")</f>
        <v/>
      </c>
      <c r="BJ277" s="32">
        <f t="shared" si="189"/>
        <v>19</v>
      </c>
      <c r="BK277" s="32">
        <f t="shared" si="190"/>
        <v>-1</v>
      </c>
    </row>
    <row r="278" spans="11:63" ht="13.5" customHeight="1">
      <c r="K278" s="32" t="str">
        <f>Denmark!A279</f>
        <v>House sparrow</v>
      </c>
      <c r="L278" s="32">
        <f>Denmark!BA279</f>
        <v>0</v>
      </c>
      <c r="M278" s="32">
        <f>Norway!BA279</f>
        <v>1</v>
      </c>
      <c r="N278" s="32">
        <f>Finland!BA279</f>
        <v>12</v>
      </c>
      <c r="O278" s="32">
        <f>Sweden!BA279</f>
        <v>7</v>
      </c>
      <c r="P278" s="32">
        <f t="shared" si="163"/>
        <v>20</v>
      </c>
      <c r="Q278" s="32">
        <f t="shared" si="164"/>
        <v>3</v>
      </c>
      <c r="S278" s="32" t="str">
        <f t="shared" si="165"/>
        <v>House sparrow</v>
      </c>
      <c r="T278" s="32">
        <f t="shared" si="166"/>
        <v>20</v>
      </c>
      <c r="U278" s="32">
        <f t="shared" si="167"/>
        <v>3</v>
      </c>
      <c r="V278" s="32" t="str">
        <f t="shared" si="168"/>
        <v>Norway Finland Sweden</v>
      </c>
      <c r="X278" s="32" t="str">
        <f t="shared" si="169"/>
        <v>House sparrow</v>
      </c>
      <c r="Y278" s="32" t="str">
        <f t="shared" si="170"/>
        <v/>
      </c>
      <c r="Z278" s="32" t="str">
        <f>IF(AND(P278&gt;0,P278&lt;3),TRIM(IF(L278&gt;0,"Denmark: "&amp;IFERROR(LOOKUP(2,1/(Denmark!$C279:$AZ279&lt;&gt;""),Denmark!$C$4:$AZ$4),"")&amp;" ","")&amp;IF(M278&gt;0,"Norway: "&amp;IFERROR(LOOKUP(2,1/(Norway!$C279:$AZ279&lt;&gt;""),Norway!$C$4:$AZ$4),"")&amp;" ","")&amp;IF(N278&gt;0,"Finland: "&amp;IFERROR(LOOKUP(2,1/(Finland!$C279:$AZ279&lt;&gt;""),Finland!$C$4:$AZ$4),"")&amp;" ","")&amp;IF(O278&gt;0,"Sweden: "&amp;IFERROR(LOOKUP(2,1/(Sweden!$C279:$AZ279&lt;&gt;""),Sweden!$C$4:$AZ$4),"")&amp;" ","")),"")</f>
        <v/>
      </c>
      <c r="AA278" s="32">
        <f t="shared" si="171"/>
        <v>20</v>
      </c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 t="str">
        <f t="shared" si="172"/>
        <v>House sparrow</v>
      </c>
      <c r="AP278" s="32">
        <f t="shared" si="173"/>
        <v>20</v>
      </c>
      <c r="AQ278" s="32">
        <f t="shared" si="174"/>
        <v>3</v>
      </c>
      <c r="AR278" s="32" t="str">
        <f t="shared" si="175"/>
        <v>Norway Finland Sweden</v>
      </c>
      <c r="AS278" s="32">
        <f t="shared" si="176"/>
        <v>20.000330000000002</v>
      </c>
      <c r="AT278" s="32"/>
      <c r="AU278" s="32" t="str">
        <f t="shared" si="177"/>
        <v>House sparrow</v>
      </c>
      <c r="AV278" s="32" t="str">
        <f t="shared" si="178"/>
        <v/>
      </c>
      <c r="AW278" s="32" t="str">
        <f t="shared" si="179"/>
        <v/>
      </c>
      <c r="AX278" s="32">
        <f t="shared" si="180"/>
        <v>20</v>
      </c>
      <c r="AY278" s="32">
        <f t="shared" si="181"/>
        <v>-1</v>
      </c>
      <c r="AZ278" s="32"/>
      <c r="BA278" s="32" t="str">
        <f t="shared" si="182"/>
        <v>House sparrow</v>
      </c>
      <c r="BB278" s="32">
        <f t="shared" si="183"/>
        <v>20</v>
      </c>
      <c r="BC278" s="32">
        <f t="shared" si="184"/>
        <v>3</v>
      </c>
      <c r="BD278" s="32" t="str">
        <f t="shared" si="185"/>
        <v>Norway Finland Sweden</v>
      </c>
      <c r="BE278" s="32">
        <f t="shared" si="186"/>
        <v>-1</v>
      </c>
      <c r="BG278" s="32" t="str">
        <f t="shared" si="187"/>
        <v>House sparrow</v>
      </c>
      <c r="BH278" s="32" t="str">
        <f t="shared" si="188"/>
        <v/>
      </c>
      <c r="BI278" s="32" t="str">
        <f>IF(Q278=1,TRIM(IF(L278&gt;0,"Denmark: "&amp;IFERROR(LOOKUP(2,1/(Denmark!$C279:$AZ279&lt;&gt;""),Denmark!$C$4:$AZ$4),"")&amp;" ","")&amp;IF(M278&gt;0,"Norway: "&amp;IFERROR(LOOKUP(2,1/(Norway!$C279:$AZ279&lt;&gt;""),Norway!$C$4:$AZ$4),"")&amp;" ","")&amp;IF(N278&gt;0,"Finland: "&amp;IFERROR(LOOKUP(2,1/(Finland!$C279:$AZ279&lt;&gt;""),Finland!$C$4:$AZ$4),"")&amp;" ","")&amp;IF(O278&gt;0,"Sweden: "&amp;IFERROR(LOOKUP(2,1/(Sweden!$C279:$AZ279&lt;&gt;""),Sweden!$C$4:$AZ$4),"")&amp;" ","")),"")</f>
        <v/>
      </c>
      <c r="BJ278" s="32">
        <f t="shared" si="189"/>
        <v>20</v>
      </c>
      <c r="BK278" s="32">
        <f t="shared" si="190"/>
        <v>-1</v>
      </c>
    </row>
    <row r="279" spans="11:63" ht="13.5" customHeight="1">
      <c r="K279" s="32" t="str">
        <f>Denmark!A280</f>
        <v>Eurasian tree sparrow</v>
      </c>
      <c r="L279" s="32">
        <f>Denmark!BA280</f>
        <v>0</v>
      </c>
      <c r="M279" s="32">
        <f>Norway!BA280</f>
        <v>2</v>
      </c>
      <c r="N279" s="32">
        <f>Finland!BA280</f>
        <v>16</v>
      </c>
      <c r="O279" s="32">
        <f>Sweden!BA280</f>
        <v>10</v>
      </c>
      <c r="P279" s="32">
        <f t="shared" si="163"/>
        <v>28</v>
      </c>
      <c r="Q279" s="32">
        <f t="shared" si="164"/>
        <v>3</v>
      </c>
      <c r="S279" s="32" t="str">
        <f t="shared" si="165"/>
        <v>Eurasian tree sparrow</v>
      </c>
      <c r="T279" s="32">
        <f t="shared" si="166"/>
        <v>28</v>
      </c>
      <c r="U279" s="32">
        <f t="shared" si="167"/>
        <v>3</v>
      </c>
      <c r="V279" s="32" t="str">
        <f t="shared" si="168"/>
        <v>Norway Finland Sweden</v>
      </c>
      <c r="X279" s="32" t="str">
        <f t="shared" si="169"/>
        <v>Eurasian tree sparrow</v>
      </c>
      <c r="Y279" s="32" t="str">
        <f t="shared" si="170"/>
        <v/>
      </c>
      <c r="Z279" s="32" t="str">
        <f>IF(AND(P279&gt;0,P279&lt;3),TRIM(IF(L279&gt;0,"Denmark: "&amp;IFERROR(LOOKUP(2,1/(Denmark!$C280:$AZ280&lt;&gt;""),Denmark!$C$4:$AZ$4),"")&amp;" ","")&amp;IF(M279&gt;0,"Norway: "&amp;IFERROR(LOOKUP(2,1/(Norway!$C280:$AZ280&lt;&gt;""),Norway!$C$4:$AZ$4),"")&amp;" ","")&amp;IF(N279&gt;0,"Finland: "&amp;IFERROR(LOOKUP(2,1/(Finland!$C280:$AZ280&lt;&gt;""),Finland!$C$4:$AZ$4),"")&amp;" ","")&amp;IF(O279&gt;0,"Sweden: "&amp;IFERROR(LOOKUP(2,1/(Sweden!$C280:$AZ280&lt;&gt;""),Sweden!$C$4:$AZ$4),"")&amp;" ","")),"")</f>
        <v/>
      </c>
      <c r="AA279" s="32">
        <f t="shared" si="171"/>
        <v>28</v>
      </c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 t="str">
        <f t="shared" si="172"/>
        <v>Eurasian tree sparrow</v>
      </c>
      <c r="AP279" s="32">
        <f t="shared" si="173"/>
        <v>28</v>
      </c>
      <c r="AQ279" s="32">
        <f t="shared" si="174"/>
        <v>3</v>
      </c>
      <c r="AR279" s="32" t="str">
        <f t="shared" si="175"/>
        <v>Norway Finland Sweden</v>
      </c>
      <c r="AS279" s="32">
        <f t="shared" si="176"/>
        <v>28.000319999999999</v>
      </c>
      <c r="AT279" s="32"/>
      <c r="AU279" s="32" t="str">
        <f t="shared" si="177"/>
        <v>Eurasian tree sparrow</v>
      </c>
      <c r="AV279" s="32" t="str">
        <f t="shared" si="178"/>
        <v/>
      </c>
      <c r="AW279" s="32" t="str">
        <f t="shared" si="179"/>
        <v/>
      </c>
      <c r="AX279" s="32">
        <f t="shared" si="180"/>
        <v>28</v>
      </c>
      <c r="AY279" s="32">
        <f t="shared" si="181"/>
        <v>-1</v>
      </c>
      <c r="AZ279" s="32"/>
      <c r="BA279" s="32" t="str">
        <f t="shared" si="182"/>
        <v>Eurasian tree sparrow</v>
      </c>
      <c r="BB279" s="32">
        <f t="shared" si="183"/>
        <v>28</v>
      </c>
      <c r="BC279" s="32">
        <f t="shared" si="184"/>
        <v>3</v>
      </c>
      <c r="BD279" s="32" t="str">
        <f t="shared" si="185"/>
        <v>Norway Finland Sweden</v>
      </c>
      <c r="BE279" s="32">
        <f t="shared" si="186"/>
        <v>-1</v>
      </c>
      <c r="BG279" s="32" t="str">
        <f t="shared" si="187"/>
        <v>Eurasian tree sparrow</v>
      </c>
      <c r="BH279" s="32" t="str">
        <f t="shared" si="188"/>
        <v/>
      </c>
      <c r="BI279" s="32" t="str">
        <f>IF(Q279=1,TRIM(IF(L279&gt;0,"Denmark: "&amp;IFERROR(LOOKUP(2,1/(Denmark!$C280:$AZ280&lt;&gt;""),Denmark!$C$4:$AZ$4),"")&amp;" ","")&amp;IF(M279&gt;0,"Norway: "&amp;IFERROR(LOOKUP(2,1/(Norway!$C280:$AZ280&lt;&gt;""),Norway!$C$4:$AZ$4),"")&amp;" ","")&amp;IF(N279&gt;0,"Finland: "&amp;IFERROR(LOOKUP(2,1/(Finland!$C280:$AZ280&lt;&gt;""),Finland!$C$4:$AZ$4),"")&amp;" ","")&amp;IF(O279&gt;0,"Sweden: "&amp;IFERROR(LOOKUP(2,1/(Sweden!$C280:$AZ280&lt;&gt;""),Sweden!$C$4:$AZ$4),"")&amp;" ","")),"")</f>
        <v/>
      </c>
      <c r="BJ279" s="32">
        <f t="shared" si="189"/>
        <v>28</v>
      </c>
      <c r="BK279" s="32">
        <f t="shared" si="190"/>
        <v>-1</v>
      </c>
    </row>
    <row r="280" spans="11:63" ht="13.5" customHeight="1">
      <c r="K280" s="32" t="str">
        <f>Denmark!A281</f>
        <v>Eurasian chaffinch</v>
      </c>
      <c r="L280" s="32">
        <f>Denmark!BA281</f>
        <v>0</v>
      </c>
      <c r="M280" s="32">
        <f>Norway!BA281</f>
        <v>3</v>
      </c>
      <c r="N280" s="32">
        <f>Finland!BA281</f>
        <v>23</v>
      </c>
      <c r="O280" s="32">
        <f>Sweden!BA281</f>
        <v>15</v>
      </c>
      <c r="P280" s="32">
        <f t="shared" si="163"/>
        <v>41</v>
      </c>
      <c r="Q280" s="32">
        <f t="shared" si="164"/>
        <v>3</v>
      </c>
      <c r="S280" s="32" t="str">
        <f t="shared" si="165"/>
        <v>Eurasian chaffinch</v>
      </c>
      <c r="T280" s="32">
        <f t="shared" si="166"/>
        <v>41</v>
      </c>
      <c r="U280" s="32">
        <f t="shared" si="167"/>
        <v>3</v>
      </c>
      <c r="V280" s="32" t="str">
        <f t="shared" si="168"/>
        <v>Norway Finland Sweden</v>
      </c>
      <c r="X280" s="32" t="str">
        <f t="shared" si="169"/>
        <v>Eurasian chaffinch</v>
      </c>
      <c r="Y280" s="32" t="str">
        <f t="shared" si="170"/>
        <v/>
      </c>
      <c r="Z280" s="32" t="str">
        <f>IF(AND(P280&gt;0,P280&lt;3),TRIM(IF(L280&gt;0,"Denmark: "&amp;IFERROR(LOOKUP(2,1/(Denmark!$C281:$AZ281&lt;&gt;""),Denmark!$C$4:$AZ$4),"")&amp;" ","")&amp;IF(M280&gt;0,"Norway: "&amp;IFERROR(LOOKUP(2,1/(Norway!$C281:$AZ281&lt;&gt;""),Norway!$C$4:$AZ$4),"")&amp;" ","")&amp;IF(N280&gt;0,"Finland: "&amp;IFERROR(LOOKUP(2,1/(Finland!$C281:$AZ281&lt;&gt;""),Finland!$C$4:$AZ$4),"")&amp;" ","")&amp;IF(O280&gt;0,"Sweden: "&amp;IFERROR(LOOKUP(2,1/(Sweden!$C281:$AZ281&lt;&gt;""),Sweden!$C$4:$AZ$4),"")&amp;" ","")),"")</f>
        <v/>
      </c>
      <c r="AA280" s="32">
        <f t="shared" si="171"/>
        <v>41</v>
      </c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 t="str">
        <f t="shared" si="172"/>
        <v>Eurasian chaffinch</v>
      </c>
      <c r="AP280" s="32">
        <f t="shared" si="173"/>
        <v>41</v>
      </c>
      <c r="AQ280" s="32">
        <f t="shared" si="174"/>
        <v>3</v>
      </c>
      <c r="AR280" s="32" t="str">
        <f t="shared" si="175"/>
        <v>Norway Finland Sweden</v>
      </c>
      <c r="AS280" s="32">
        <f t="shared" si="176"/>
        <v>41.000309999999999</v>
      </c>
      <c r="AT280" s="32"/>
      <c r="AU280" s="32" t="str">
        <f t="shared" si="177"/>
        <v>Eurasian chaffinch</v>
      </c>
      <c r="AV280" s="32" t="str">
        <f t="shared" si="178"/>
        <v/>
      </c>
      <c r="AW280" s="32" t="str">
        <f t="shared" si="179"/>
        <v/>
      </c>
      <c r="AX280" s="32">
        <f t="shared" si="180"/>
        <v>41</v>
      </c>
      <c r="AY280" s="32">
        <f t="shared" si="181"/>
        <v>-1</v>
      </c>
      <c r="AZ280" s="32"/>
      <c r="BA280" s="32" t="str">
        <f t="shared" si="182"/>
        <v>Eurasian chaffinch</v>
      </c>
      <c r="BB280" s="32">
        <f t="shared" si="183"/>
        <v>41</v>
      </c>
      <c r="BC280" s="32">
        <f t="shared" si="184"/>
        <v>3</v>
      </c>
      <c r="BD280" s="32" t="str">
        <f t="shared" si="185"/>
        <v>Norway Finland Sweden</v>
      </c>
      <c r="BE280" s="32">
        <f t="shared" si="186"/>
        <v>-1</v>
      </c>
      <c r="BG280" s="32" t="str">
        <f t="shared" si="187"/>
        <v>Eurasian chaffinch</v>
      </c>
      <c r="BH280" s="32" t="str">
        <f t="shared" si="188"/>
        <v/>
      </c>
      <c r="BI280" s="32" t="str">
        <f>IF(Q280=1,TRIM(IF(L280&gt;0,"Denmark: "&amp;IFERROR(LOOKUP(2,1/(Denmark!$C281:$AZ281&lt;&gt;""),Denmark!$C$4:$AZ$4),"")&amp;" ","")&amp;IF(M280&gt;0,"Norway: "&amp;IFERROR(LOOKUP(2,1/(Norway!$C281:$AZ281&lt;&gt;""),Norway!$C$4:$AZ$4),"")&amp;" ","")&amp;IF(N280&gt;0,"Finland: "&amp;IFERROR(LOOKUP(2,1/(Finland!$C281:$AZ281&lt;&gt;""),Finland!$C$4:$AZ$4),"")&amp;" ","")&amp;IF(O280&gt;0,"Sweden: "&amp;IFERROR(LOOKUP(2,1/(Sweden!$C281:$AZ281&lt;&gt;""),Sweden!$C$4:$AZ$4),"")&amp;" ","")),"")</f>
        <v/>
      </c>
      <c r="BJ280" s="32">
        <f t="shared" si="189"/>
        <v>41</v>
      </c>
      <c r="BK280" s="32">
        <f t="shared" si="190"/>
        <v>-1</v>
      </c>
    </row>
    <row r="281" spans="11:63" ht="13.5" customHeight="1">
      <c r="K281" s="32" t="str">
        <f>Denmark!A282</f>
        <v>Brambling</v>
      </c>
      <c r="L281" s="32">
        <f>Denmark!BA282</f>
        <v>0</v>
      </c>
      <c r="M281" s="32">
        <f>Norway!BA282</f>
        <v>1</v>
      </c>
      <c r="N281" s="32">
        <f>Finland!BA282</f>
        <v>11</v>
      </c>
      <c r="O281" s="32">
        <f>Sweden!BA282</f>
        <v>2</v>
      </c>
      <c r="P281" s="32">
        <f t="shared" si="163"/>
        <v>14</v>
      </c>
      <c r="Q281" s="32">
        <f t="shared" si="164"/>
        <v>3</v>
      </c>
      <c r="S281" s="32" t="str">
        <f t="shared" si="165"/>
        <v>Brambling</v>
      </c>
      <c r="T281" s="32">
        <f t="shared" si="166"/>
        <v>14</v>
      </c>
      <c r="U281" s="32">
        <f t="shared" si="167"/>
        <v>3</v>
      </c>
      <c r="V281" s="32" t="str">
        <f t="shared" si="168"/>
        <v>Norway Finland Sweden</v>
      </c>
      <c r="X281" s="32" t="str">
        <f t="shared" si="169"/>
        <v>Brambling</v>
      </c>
      <c r="Y281" s="32" t="str">
        <f t="shared" si="170"/>
        <v/>
      </c>
      <c r="Z281" s="32" t="str">
        <f>IF(AND(P281&gt;0,P281&lt;3),TRIM(IF(L281&gt;0,"Denmark: "&amp;IFERROR(LOOKUP(2,1/(Denmark!$C282:$AZ282&lt;&gt;""),Denmark!$C$4:$AZ$4),"")&amp;" ","")&amp;IF(M281&gt;0,"Norway: "&amp;IFERROR(LOOKUP(2,1/(Norway!$C282:$AZ282&lt;&gt;""),Norway!$C$4:$AZ$4),"")&amp;" ","")&amp;IF(N281&gt;0,"Finland: "&amp;IFERROR(LOOKUP(2,1/(Finland!$C282:$AZ282&lt;&gt;""),Finland!$C$4:$AZ$4),"")&amp;" ","")&amp;IF(O281&gt;0,"Sweden: "&amp;IFERROR(LOOKUP(2,1/(Sweden!$C282:$AZ282&lt;&gt;""),Sweden!$C$4:$AZ$4),"")&amp;" ","")),"")</f>
        <v/>
      </c>
      <c r="AA281" s="32">
        <f t="shared" si="171"/>
        <v>14</v>
      </c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 t="str">
        <f t="shared" si="172"/>
        <v>Brambling</v>
      </c>
      <c r="AP281" s="32">
        <f t="shared" si="173"/>
        <v>14</v>
      </c>
      <c r="AQ281" s="32">
        <f t="shared" si="174"/>
        <v>3</v>
      </c>
      <c r="AR281" s="32" t="str">
        <f t="shared" si="175"/>
        <v>Norway Finland Sweden</v>
      </c>
      <c r="AS281" s="32">
        <f t="shared" si="176"/>
        <v>14.000299999999999</v>
      </c>
      <c r="AT281" s="32"/>
      <c r="AU281" s="32" t="str">
        <f t="shared" si="177"/>
        <v>Brambling</v>
      </c>
      <c r="AV281" s="32" t="str">
        <f t="shared" si="178"/>
        <v/>
      </c>
      <c r="AW281" s="32" t="str">
        <f t="shared" si="179"/>
        <v/>
      </c>
      <c r="AX281" s="32">
        <f t="shared" si="180"/>
        <v>14</v>
      </c>
      <c r="AY281" s="32">
        <f t="shared" si="181"/>
        <v>-1</v>
      </c>
      <c r="AZ281" s="32"/>
      <c r="BA281" s="32" t="str">
        <f t="shared" si="182"/>
        <v>Brambling</v>
      </c>
      <c r="BB281" s="32">
        <f t="shared" si="183"/>
        <v>14</v>
      </c>
      <c r="BC281" s="32">
        <f t="shared" si="184"/>
        <v>3</v>
      </c>
      <c r="BD281" s="32" t="str">
        <f t="shared" si="185"/>
        <v>Norway Finland Sweden</v>
      </c>
      <c r="BE281" s="32">
        <f t="shared" si="186"/>
        <v>-1</v>
      </c>
      <c r="BG281" s="32" t="str">
        <f t="shared" si="187"/>
        <v>Brambling</v>
      </c>
      <c r="BH281" s="32" t="str">
        <f t="shared" si="188"/>
        <v/>
      </c>
      <c r="BI281" s="32" t="str">
        <f>IF(Q281=1,TRIM(IF(L281&gt;0,"Denmark: "&amp;IFERROR(LOOKUP(2,1/(Denmark!$C282:$AZ282&lt;&gt;""),Denmark!$C$4:$AZ$4),"")&amp;" ","")&amp;IF(M281&gt;0,"Norway: "&amp;IFERROR(LOOKUP(2,1/(Norway!$C282:$AZ282&lt;&gt;""),Norway!$C$4:$AZ$4),"")&amp;" ","")&amp;IF(N281&gt;0,"Finland: "&amp;IFERROR(LOOKUP(2,1/(Finland!$C282:$AZ282&lt;&gt;""),Finland!$C$4:$AZ$4),"")&amp;" ","")&amp;IF(O281&gt;0,"Sweden: "&amp;IFERROR(LOOKUP(2,1/(Sweden!$C282:$AZ282&lt;&gt;""),Sweden!$C$4:$AZ$4),"")&amp;" ","")),"")</f>
        <v/>
      </c>
      <c r="BJ281" s="32">
        <f t="shared" si="189"/>
        <v>14</v>
      </c>
      <c r="BK281" s="32">
        <f t="shared" si="190"/>
        <v>-1</v>
      </c>
    </row>
    <row r="282" spans="11:63" ht="13.5" customHeight="1">
      <c r="K282" s="32" t="str">
        <f>Denmark!A283</f>
        <v>European serin</v>
      </c>
      <c r="L282" s="32">
        <f>Denmark!BA283</f>
        <v>0</v>
      </c>
      <c r="M282" s="32">
        <f>Norway!BA283</f>
        <v>0</v>
      </c>
      <c r="N282" s="32">
        <f>Finland!BA283</f>
        <v>0</v>
      </c>
      <c r="O282" s="32">
        <f>Sweden!BA283</f>
        <v>0</v>
      </c>
      <c r="P282" s="32">
        <f t="shared" si="163"/>
        <v>0</v>
      </c>
      <c r="Q282" s="32">
        <f t="shared" si="164"/>
        <v>0</v>
      </c>
      <c r="S282" s="32" t="str">
        <f t="shared" si="165"/>
        <v>European serin</v>
      </c>
      <c r="T282" s="32">
        <f t="shared" si="166"/>
        <v>0</v>
      </c>
      <c r="U282" s="32">
        <f t="shared" si="167"/>
        <v>0</v>
      </c>
      <c r="V282" s="32" t="str">
        <f t="shared" si="168"/>
        <v/>
      </c>
      <c r="X282" s="32" t="str">
        <f t="shared" si="169"/>
        <v>European serin</v>
      </c>
      <c r="Y282" s="32" t="str">
        <f t="shared" si="170"/>
        <v/>
      </c>
      <c r="Z282" s="32" t="str">
        <f>IF(AND(P282&gt;0,P282&lt;3),TRIM(IF(L282&gt;0,"Denmark: "&amp;IFERROR(LOOKUP(2,1/(Denmark!$C283:$AZ283&lt;&gt;""),Denmark!$C$4:$AZ$4),"")&amp;" ","")&amp;IF(M282&gt;0,"Norway: "&amp;IFERROR(LOOKUP(2,1/(Norway!$C283:$AZ283&lt;&gt;""),Norway!$C$4:$AZ$4),"")&amp;" ","")&amp;IF(N282&gt;0,"Finland: "&amp;IFERROR(LOOKUP(2,1/(Finland!$C283:$AZ283&lt;&gt;""),Finland!$C$4:$AZ$4),"")&amp;" ","")&amp;IF(O282&gt;0,"Sweden: "&amp;IFERROR(LOOKUP(2,1/(Sweden!$C283:$AZ283&lt;&gt;""),Sweden!$C$4:$AZ$4),"")&amp;" ","")),"")</f>
        <v/>
      </c>
      <c r="AA282" s="32">
        <f t="shared" si="171"/>
        <v>0</v>
      </c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 t="str">
        <f t="shared" si="172"/>
        <v>European serin</v>
      </c>
      <c r="AP282" s="32">
        <f t="shared" si="173"/>
        <v>0</v>
      </c>
      <c r="AQ282" s="32">
        <f t="shared" si="174"/>
        <v>0</v>
      </c>
      <c r="AR282" s="32" t="str">
        <f t="shared" si="175"/>
        <v/>
      </c>
      <c r="AS282" s="32">
        <f t="shared" si="176"/>
        <v>2.9E-4</v>
      </c>
      <c r="AT282" s="32"/>
      <c r="AU282" s="32" t="str">
        <f t="shared" si="177"/>
        <v>European serin</v>
      </c>
      <c r="AV282" s="32" t="str">
        <f t="shared" si="178"/>
        <v/>
      </c>
      <c r="AW282" s="32" t="str">
        <f t="shared" si="179"/>
        <v/>
      </c>
      <c r="AX282" s="32">
        <f t="shared" si="180"/>
        <v>0</v>
      </c>
      <c r="AY282" s="32">
        <f t="shared" si="181"/>
        <v>-1</v>
      </c>
      <c r="AZ282" s="32"/>
      <c r="BA282" s="32" t="str">
        <f t="shared" si="182"/>
        <v>European serin</v>
      </c>
      <c r="BB282" s="32">
        <f t="shared" si="183"/>
        <v>0</v>
      </c>
      <c r="BC282" s="32">
        <f t="shared" si="184"/>
        <v>0</v>
      </c>
      <c r="BD282" s="32" t="str">
        <f t="shared" si="185"/>
        <v/>
      </c>
      <c r="BE282" s="32">
        <f t="shared" si="186"/>
        <v>-1</v>
      </c>
      <c r="BG282" s="32" t="str">
        <f t="shared" si="187"/>
        <v>European serin</v>
      </c>
      <c r="BH282" s="32" t="str">
        <f t="shared" si="188"/>
        <v/>
      </c>
      <c r="BI282" s="32" t="str">
        <f>IF(Q282=1,TRIM(IF(L282&gt;0,"Denmark: "&amp;IFERROR(LOOKUP(2,1/(Denmark!$C283:$AZ283&lt;&gt;""),Denmark!$C$4:$AZ$4),"")&amp;" ","")&amp;IF(M282&gt;0,"Norway: "&amp;IFERROR(LOOKUP(2,1/(Norway!$C283:$AZ283&lt;&gt;""),Norway!$C$4:$AZ$4),"")&amp;" ","")&amp;IF(N282&gt;0,"Finland: "&amp;IFERROR(LOOKUP(2,1/(Finland!$C283:$AZ283&lt;&gt;""),Finland!$C$4:$AZ$4),"")&amp;" ","")&amp;IF(O282&gt;0,"Sweden: "&amp;IFERROR(LOOKUP(2,1/(Sweden!$C283:$AZ283&lt;&gt;""),Sweden!$C$4:$AZ$4),"")&amp;" ","")),"")</f>
        <v/>
      </c>
      <c r="BJ282" s="32">
        <f t="shared" si="189"/>
        <v>0</v>
      </c>
      <c r="BK282" s="32">
        <f t="shared" si="190"/>
        <v>-1</v>
      </c>
    </row>
    <row r="283" spans="11:63" ht="13.5" customHeight="1">
      <c r="K283" s="32" t="str">
        <f>Denmark!A284</f>
        <v>European greenfinch</v>
      </c>
      <c r="L283" s="32">
        <f>Denmark!BA284</f>
        <v>0</v>
      </c>
      <c r="M283" s="32">
        <f>Norway!BA284</f>
        <v>1</v>
      </c>
      <c r="N283" s="32">
        <f>Finland!BA284</f>
        <v>11</v>
      </c>
      <c r="O283" s="32">
        <f>Sweden!BA284</f>
        <v>5</v>
      </c>
      <c r="P283" s="32">
        <f t="shared" si="163"/>
        <v>17</v>
      </c>
      <c r="Q283" s="32">
        <f t="shared" si="164"/>
        <v>3</v>
      </c>
      <c r="S283" s="32" t="str">
        <f t="shared" si="165"/>
        <v>European greenfinch</v>
      </c>
      <c r="T283" s="32">
        <f t="shared" si="166"/>
        <v>17</v>
      </c>
      <c r="U283" s="32">
        <f t="shared" si="167"/>
        <v>3</v>
      </c>
      <c r="V283" s="32" t="str">
        <f t="shared" si="168"/>
        <v>Norway Finland Sweden</v>
      </c>
      <c r="X283" s="32" t="str">
        <f t="shared" si="169"/>
        <v>European greenfinch</v>
      </c>
      <c r="Y283" s="32" t="str">
        <f t="shared" si="170"/>
        <v/>
      </c>
      <c r="Z283" s="32" t="str">
        <f>IF(AND(P283&gt;0,P283&lt;3),TRIM(IF(L283&gt;0,"Denmark: "&amp;IFERROR(LOOKUP(2,1/(Denmark!$C284:$AZ284&lt;&gt;""),Denmark!$C$4:$AZ$4),"")&amp;" ","")&amp;IF(M283&gt;0,"Norway: "&amp;IFERROR(LOOKUP(2,1/(Norway!$C284:$AZ284&lt;&gt;""),Norway!$C$4:$AZ$4),"")&amp;" ","")&amp;IF(N283&gt;0,"Finland: "&amp;IFERROR(LOOKUP(2,1/(Finland!$C284:$AZ284&lt;&gt;""),Finland!$C$4:$AZ$4),"")&amp;" ","")&amp;IF(O283&gt;0,"Sweden: "&amp;IFERROR(LOOKUP(2,1/(Sweden!$C284:$AZ284&lt;&gt;""),Sweden!$C$4:$AZ$4),"")&amp;" ","")),"")</f>
        <v/>
      </c>
      <c r="AA283" s="32">
        <f t="shared" si="171"/>
        <v>17</v>
      </c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 t="str">
        <f t="shared" si="172"/>
        <v>European greenfinch</v>
      </c>
      <c r="AP283" s="32">
        <f t="shared" si="173"/>
        <v>17</v>
      </c>
      <c r="AQ283" s="32">
        <f t="shared" si="174"/>
        <v>3</v>
      </c>
      <c r="AR283" s="32" t="str">
        <f t="shared" si="175"/>
        <v>Norway Finland Sweden</v>
      </c>
      <c r="AS283" s="32">
        <f t="shared" si="176"/>
        <v>17.00028</v>
      </c>
      <c r="AT283" s="32"/>
      <c r="AU283" s="32" t="str">
        <f t="shared" si="177"/>
        <v>European greenfinch</v>
      </c>
      <c r="AV283" s="32" t="str">
        <f t="shared" si="178"/>
        <v/>
      </c>
      <c r="AW283" s="32" t="str">
        <f t="shared" si="179"/>
        <v/>
      </c>
      <c r="AX283" s="32">
        <f t="shared" si="180"/>
        <v>17</v>
      </c>
      <c r="AY283" s="32">
        <f t="shared" si="181"/>
        <v>-1</v>
      </c>
      <c r="AZ283" s="32"/>
      <c r="BA283" s="32" t="str">
        <f t="shared" si="182"/>
        <v>European greenfinch</v>
      </c>
      <c r="BB283" s="32">
        <f t="shared" si="183"/>
        <v>17</v>
      </c>
      <c r="BC283" s="32">
        <f t="shared" si="184"/>
        <v>3</v>
      </c>
      <c r="BD283" s="32" t="str">
        <f t="shared" si="185"/>
        <v>Norway Finland Sweden</v>
      </c>
      <c r="BE283" s="32">
        <f t="shared" si="186"/>
        <v>-1</v>
      </c>
      <c r="BG283" s="32" t="str">
        <f t="shared" si="187"/>
        <v>European greenfinch</v>
      </c>
      <c r="BH283" s="32" t="str">
        <f t="shared" si="188"/>
        <v/>
      </c>
      <c r="BI283" s="32" t="str">
        <f>IF(Q283=1,TRIM(IF(L283&gt;0,"Denmark: "&amp;IFERROR(LOOKUP(2,1/(Denmark!$C284:$AZ284&lt;&gt;""),Denmark!$C$4:$AZ$4),"")&amp;" ","")&amp;IF(M283&gt;0,"Norway: "&amp;IFERROR(LOOKUP(2,1/(Norway!$C284:$AZ284&lt;&gt;""),Norway!$C$4:$AZ$4),"")&amp;" ","")&amp;IF(N283&gt;0,"Finland: "&amp;IFERROR(LOOKUP(2,1/(Finland!$C284:$AZ284&lt;&gt;""),Finland!$C$4:$AZ$4),"")&amp;" ","")&amp;IF(O283&gt;0,"Sweden: "&amp;IFERROR(LOOKUP(2,1/(Sweden!$C284:$AZ284&lt;&gt;""),Sweden!$C$4:$AZ$4),"")&amp;" ","")),"")</f>
        <v/>
      </c>
      <c r="BJ283" s="32">
        <f t="shared" si="189"/>
        <v>17</v>
      </c>
      <c r="BK283" s="32">
        <f t="shared" si="190"/>
        <v>-1</v>
      </c>
    </row>
    <row r="284" spans="11:63" ht="13.5" customHeight="1">
      <c r="K284" s="32" t="str">
        <f>Denmark!A285</f>
        <v>European goldfinch</v>
      </c>
      <c r="L284" s="32">
        <f>Denmark!BA285</f>
        <v>0</v>
      </c>
      <c r="M284" s="32">
        <f>Norway!BA285</f>
        <v>2</v>
      </c>
      <c r="N284" s="32">
        <f>Finland!BA285</f>
        <v>9</v>
      </c>
      <c r="O284" s="32">
        <f>Sweden!BA285</f>
        <v>8</v>
      </c>
      <c r="P284" s="32">
        <f t="shared" si="163"/>
        <v>19</v>
      </c>
      <c r="Q284" s="32">
        <f t="shared" si="164"/>
        <v>3</v>
      </c>
      <c r="S284" s="32" t="str">
        <f t="shared" si="165"/>
        <v>European goldfinch</v>
      </c>
      <c r="T284" s="32">
        <f t="shared" si="166"/>
        <v>19</v>
      </c>
      <c r="U284" s="32">
        <f t="shared" si="167"/>
        <v>3</v>
      </c>
      <c r="V284" s="32" t="str">
        <f t="shared" si="168"/>
        <v>Norway Finland Sweden</v>
      </c>
      <c r="X284" s="32" t="str">
        <f t="shared" si="169"/>
        <v>European goldfinch</v>
      </c>
      <c r="Y284" s="32" t="str">
        <f t="shared" si="170"/>
        <v/>
      </c>
      <c r="Z284" s="32" t="str">
        <f>IF(AND(P284&gt;0,P284&lt;3),TRIM(IF(L284&gt;0,"Denmark: "&amp;IFERROR(LOOKUP(2,1/(Denmark!$C285:$AZ285&lt;&gt;""),Denmark!$C$4:$AZ$4),"")&amp;" ","")&amp;IF(M284&gt;0,"Norway: "&amp;IFERROR(LOOKUP(2,1/(Norway!$C285:$AZ285&lt;&gt;""),Norway!$C$4:$AZ$4),"")&amp;" ","")&amp;IF(N284&gt;0,"Finland: "&amp;IFERROR(LOOKUP(2,1/(Finland!$C285:$AZ285&lt;&gt;""),Finland!$C$4:$AZ$4),"")&amp;" ","")&amp;IF(O284&gt;0,"Sweden: "&amp;IFERROR(LOOKUP(2,1/(Sweden!$C285:$AZ285&lt;&gt;""),Sweden!$C$4:$AZ$4),"")&amp;" ","")),"")</f>
        <v/>
      </c>
      <c r="AA284" s="32">
        <f t="shared" si="171"/>
        <v>19</v>
      </c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 t="str">
        <f t="shared" si="172"/>
        <v>European goldfinch</v>
      </c>
      <c r="AP284" s="32">
        <f t="shared" si="173"/>
        <v>19</v>
      </c>
      <c r="AQ284" s="32">
        <f t="shared" si="174"/>
        <v>3</v>
      </c>
      <c r="AR284" s="32" t="str">
        <f t="shared" si="175"/>
        <v>Norway Finland Sweden</v>
      </c>
      <c r="AS284" s="32">
        <f t="shared" si="176"/>
        <v>19.00027</v>
      </c>
      <c r="AT284" s="32"/>
      <c r="AU284" s="32" t="str">
        <f t="shared" si="177"/>
        <v>European goldfinch</v>
      </c>
      <c r="AV284" s="32" t="str">
        <f t="shared" si="178"/>
        <v/>
      </c>
      <c r="AW284" s="32" t="str">
        <f t="shared" si="179"/>
        <v/>
      </c>
      <c r="AX284" s="32">
        <f t="shared" si="180"/>
        <v>19</v>
      </c>
      <c r="AY284" s="32">
        <f t="shared" si="181"/>
        <v>-1</v>
      </c>
      <c r="AZ284" s="32"/>
      <c r="BA284" s="32" t="str">
        <f t="shared" si="182"/>
        <v>European goldfinch</v>
      </c>
      <c r="BB284" s="32">
        <f t="shared" si="183"/>
        <v>19</v>
      </c>
      <c r="BC284" s="32">
        <f t="shared" si="184"/>
        <v>3</v>
      </c>
      <c r="BD284" s="32" t="str">
        <f t="shared" si="185"/>
        <v>Norway Finland Sweden</v>
      </c>
      <c r="BE284" s="32">
        <f t="shared" si="186"/>
        <v>-1</v>
      </c>
      <c r="BG284" s="32" t="str">
        <f t="shared" si="187"/>
        <v>European goldfinch</v>
      </c>
      <c r="BH284" s="32" t="str">
        <f t="shared" si="188"/>
        <v/>
      </c>
      <c r="BI284" s="32" t="str">
        <f>IF(Q284=1,TRIM(IF(L284&gt;0,"Denmark: "&amp;IFERROR(LOOKUP(2,1/(Denmark!$C285:$AZ285&lt;&gt;""),Denmark!$C$4:$AZ$4),"")&amp;" ","")&amp;IF(M284&gt;0,"Norway: "&amp;IFERROR(LOOKUP(2,1/(Norway!$C285:$AZ285&lt;&gt;""),Norway!$C$4:$AZ$4),"")&amp;" ","")&amp;IF(N284&gt;0,"Finland: "&amp;IFERROR(LOOKUP(2,1/(Finland!$C285:$AZ285&lt;&gt;""),Finland!$C$4:$AZ$4),"")&amp;" ","")&amp;IF(O284&gt;0,"Sweden: "&amp;IFERROR(LOOKUP(2,1/(Sweden!$C285:$AZ285&lt;&gt;""),Sweden!$C$4:$AZ$4),"")&amp;" ","")),"")</f>
        <v/>
      </c>
      <c r="BJ284" s="32">
        <f t="shared" si="189"/>
        <v>19</v>
      </c>
      <c r="BK284" s="32">
        <f t="shared" si="190"/>
        <v>-1</v>
      </c>
    </row>
    <row r="285" spans="11:63" ht="13.5" customHeight="1">
      <c r="K285" s="32" t="str">
        <f>Denmark!A286</f>
        <v>Eurasian siskin</v>
      </c>
      <c r="L285" s="32">
        <f>Denmark!BA286</f>
        <v>0</v>
      </c>
      <c r="M285" s="32">
        <f>Norway!BA286</f>
        <v>3</v>
      </c>
      <c r="N285" s="32">
        <f>Finland!BA286</f>
        <v>19</v>
      </c>
      <c r="O285" s="32">
        <f>Sweden!BA286</f>
        <v>10</v>
      </c>
      <c r="P285" s="32">
        <f t="shared" si="163"/>
        <v>32</v>
      </c>
      <c r="Q285" s="32">
        <f t="shared" si="164"/>
        <v>3</v>
      </c>
      <c r="S285" s="32" t="str">
        <f t="shared" si="165"/>
        <v>Eurasian siskin</v>
      </c>
      <c r="T285" s="32">
        <f t="shared" si="166"/>
        <v>32</v>
      </c>
      <c r="U285" s="32">
        <f t="shared" si="167"/>
        <v>3</v>
      </c>
      <c r="V285" s="32" t="str">
        <f t="shared" si="168"/>
        <v>Norway Finland Sweden</v>
      </c>
      <c r="X285" s="32" t="str">
        <f t="shared" si="169"/>
        <v>Eurasian siskin</v>
      </c>
      <c r="Y285" s="32" t="str">
        <f t="shared" si="170"/>
        <v/>
      </c>
      <c r="Z285" s="32" t="str">
        <f>IF(AND(P285&gt;0,P285&lt;3),TRIM(IF(L285&gt;0,"Denmark: "&amp;IFERROR(LOOKUP(2,1/(Denmark!$C286:$AZ286&lt;&gt;""),Denmark!$C$4:$AZ$4),"")&amp;" ","")&amp;IF(M285&gt;0,"Norway: "&amp;IFERROR(LOOKUP(2,1/(Norway!$C286:$AZ286&lt;&gt;""),Norway!$C$4:$AZ$4),"")&amp;" ","")&amp;IF(N285&gt;0,"Finland: "&amp;IFERROR(LOOKUP(2,1/(Finland!$C286:$AZ286&lt;&gt;""),Finland!$C$4:$AZ$4),"")&amp;" ","")&amp;IF(O285&gt;0,"Sweden: "&amp;IFERROR(LOOKUP(2,1/(Sweden!$C286:$AZ286&lt;&gt;""),Sweden!$C$4:$AZ$4),"")&amp;" ","")),"")</f>
        <v/>
      </c>
      <c r="AA285" s="32">
        <f t="shared" si="171"/>
        <v>32</v>
      </c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 t="str">
        <f t="shared" si="172"/>
        <v>Eurasian siskin</v>
      </c>
      <c r="AP285" s="32">
        <f t="shared" si="173"/>
        <v>32</v>
      </c>
      <c r="AQ285" s="32">
        <f t="shared" si="174"/>
        <v>3</v>
      </c>
      <c r="AR285" s="32" t="str">
        <f t="shared" si="175"/>
        <v>Norway Finland Sweden</v>
      </c>
      <c r="AS285" s="32">
        <f t="shared" si="176"/>
        <v>32.000259999999997</v>
      </c>
      <c r="AT285" s="32"/>
      <c r="AU285" s="32" t="str">
        <f t="shared" si="177"/>
        <v>Eurasian siskin</v>
      </c>
      <c r="AV285" s="32" t="str">
        <f t="shared" si="178"/>
        <v/>
      </c>
      <c r="AW285" s="32" t="str">
        <f t="shared" si="179"/>
        <v/>
      </c>
      <c r="AX285" s="32">
        <f t="shared" si="180"/>
        <v>32</v>
      </c>
      <c r="AY285" s="32">
        <f t="shared" si="181"/>
        <v>-1</v>
      </c>
      <c r="AZ285" s="32"/>
      <c r="BA285" s="32" t="str">
        <f t="shared" si="182"/>
        <v>Eurasian siskin</v>
      </c>
      <c r="BB285" s="32">
        <f t="shared" si="183"/>
        <v>32</v>
      </c>
      <c r="BC285" s="32">
        <f t="shared" si="184"/>
        <v>3</v>
      </c>
      <c r="BD285" s="32" t="str">
        <f t="shared" si="185"/>
        <v>Norway Finland Sweden</v>
      </c>
      <c r="BE285" s="32">
        <f t="shared" si="186"/>
        <v>-1</v>
      </c>
      <c r="BG285" s="32" t="str">
        <f t="shared" si="187"/>
        <v>Eurasian siskin</v>
      </c>
      <c r="BH285" s="32" t="str">
        <f t="shared" si="188"/>
        <v/>
      </c>
      <c r="BI285" s="32" t="str">
        <f>IF(Q285=1,TRIM(IF(L285&gt;0,"Denmark: "&amp;IFERROR(LOOKUP(2,1/(Denmark!$C286:$AZ286&lt;&gt;""),Denmark!$C$4:$AZ$4),"")&amp;" ","")&amp;IF(M285&gt;0,"Norway: "&amp;IFERROR(LOOKUP(2,1/(Norway!$C286:$AZ286&lt;&gt;""),Norway!$C$4:$AZ$4),"")&amp;" ","")&amp;IF(N285&gt;0,"Finland: "&amp;IFERROR(LOOKUP(2,1/(Finland!$C286:$AZ286&lt;&gt;""),Finland!$C$4:$AZ$4),"")&amp;" ","")&amp;IF(O285&gt;0,"Sweden: "&amp;IFERROR(LOOKUP(2,1/(Sweden!$C286:$AZ286&lt;&gt;""),Sweden!$C$4:$AZ$4),"")&amp;" ","")),"")</f>
        <v/>
      </c>
      <c r="BJ285" s="32">
        <f t="shared" si="189"/>
        <v>32</v>
      </c>
      <c r="BK285" s="32">
        <f t="shared" si="190"/>
        <v>-1</v>
      </c>
    </row>
    <row r="286" spans="11:63" ht="13.5" customHeight="1">
      <c r="K286" s="32" t="str">
        <f>Denmark!A287</f>
        <v>Common linnet</v>
      </c>
      <c r="L286" s="32">
        <f>Denmark!BA287</f>
        <v>0</v>
      </c>
      <c r="M286" s="32">
        <f>Norway!BA287</f>
        <v>0</v>
      </c>
      <c r="N286" s="32">
        <f>Finland!BA287</f>
        <v>10</v>
      </c>
      <c r="O286" s="32">
        <f>Sweden!BA287</f>
        <v>10</v>
      </c>
      <c r="P286" s="32">
        <f t="shared" si="163"/>
        <v>20</v>
      </c>
      <c r="Q286" s="32">
        <f t="shared" si="164"/>
        <v>2</v>
      </c>
      <c r="S286" s="32" t="str">
        <f t="shared" si="165"/>
        <v>Common linnet</v>
      </c>
      <c r="T286" s="32">
        <f t="shared" si="166"/>
        <v>20</v>
      </c>
      <c r="U286" s="32">
        <f t="shared" si="167"/>
        <v>2</v>
      </c>
      <c r="V286" s="32" t="str">
        <f t="shared" si="168"/>
        <v>Finland Sweden</v>
      </c>
      <c r="X286" s="32" t="str">
        <f t="shared" si="169"/>
        <v>Common linnet</v>
      </c>
      <c r="Y286" s="32" t="str">
        <f t="shared" si="170"/>
        <v/>
      </c>
      <c r="Z286" s="32" t="str">
        <f>IF(AND(P286&gt;0,P286&lt;3),TRIM(IF(L286&gt;0,"Denmark: "&amp;IFERROR(LOOKUP(2,1/(Denmark!$C287:$AZ287&lt;&gt;""),Denmark!$C$4:$AZ$4),"")&amp;" ","")&amp;IF(M286&gt;0,"Norway: "&amp;IFERROR(LOOKUP(2,1/(Norway!$C287:$AZ287&lt;&gt;""),Norway!$C$4:$AZ$4),"")&amp;" ","")&amp;IF(N286&gt;0,"Finland: "&amp;IFERROR(LOOKUP(2,1/(Finland!$C287:$AZ287&lt;&gt;""),Finland!$C$4:$AZ$4),"")&amp;" ","")&amp;IF(O286&gt;0,"Sweden: "&amp;IFERROR(LOOKUP(2,1/(Sweden!$C287:$AZ287&lt;&gt;""),Sweden!$C$4:$AZ$4),"")&amp;" ","")),"")</f>
        <v/>
      </c>
      <c r="AA286" s="32">
        <f t="shared" si="171"/>
        <v>20</v>
      </c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 t="str">
        <f t="shared" si="172"/>
        <v>Common linnet</v>
      </c>
      <c r="AP286" s="32">
        <f t="shared" si="173"/>
        <v>20</v>
      </c>
      <c r="AQ286" s="32">
        <f t="shared" si="174"/>
        <v>2</v>
      </c>
      <c r="AR286" s="32" t="str">
        <f t="shared" si="175"/>
        <v>Finland Sweden</v>
      </c>
      <c r="AS286" s="32">
        <f t="shared" si="176"/>
        <v>20.000250000000001</v>
      </c>
      <c r="AT286" s="32"/>
      <c r="AU286" s="32" t="str">
        <f t="shared" si="177"/>
        <v>Common linnet</v>
      </c>
      <c r="AV286" s="32" t="str">
        <f t="shared" si="178"/>
        <v/>
      </c>
      <c r="AW286" s="32" t="str">
        <f t="shared" si="179"/>
        <v/>
      </c>
      <c r="AX286" s="32">
        <f t="shared" si="180"/>
        <v>20</v>
      </c>
      <c r="AY286" s="32">
        <f t="shared" si="181"/>
        <v>-1</v>
      </c>
      <c r="AZ286" s="32"/>
      <c r="BA286" s="32" t="str">
        <f t="shared" si="182"/>
        <v>Common linnet</v>
      </c>
      <c r="BB286" s="32">
        <f t="shared" si="183"/>
        <v>20</v>
      </c>
      <c r="BC286" s="32">
        <f t="shared" si="184"/>
        <v>2</v>
      </c>
      <c r="BD286" s="32" t="str">
        <f t="shared" si="185"/>
        <v>Finland Sweden</v>
      </c>
      <c r="BE286" s="32">
        <f t="shared" si="186"/>
        <v>-1</v>
      </c>
      <c r="BG286" s="32" t="str">
        <f t="shared" si="187"/>
        <v>Common linnet</v>
      </c>
      <c r="BH286" s="32" t="str">
        <f t="shared" si="188"/>
        <v/>
      </c>
      <c r="BI286" s="32" t="str">
        <f>IF(Q286=1,TRIM(IF(L286&gt;0,"Denmark: "&amp;IFERROR(LOOKUP(2,1/(Denmark!$C287:$AZ287&lt;&gt;""),Denmark!$C$4:$AZ$4),"")&amp;" ","")&amp;IF(M286&gt;0,"Norway: "&amp;IFERROR(LOOKUP(2,1/(Norway!$C287:$AZ287&lt;&gt;""),Norway!$C$4:$AZ$4),"")&amp;" ","")&amp;IF(N286&gt;0,"Finland: "&amp;IFERROR(LOOKUP(2,1/(Finland!$C287:$AZ287&lt;&gt;""),Finland!$C$4:$AZ$4),"")&amp;" ","")&amp;IF(O286&gt;0,"Sweden: "&amp;IFERROR(LOOKUP(2,1/(Sweden!$C287:$AZ287&lt;&gt;""),Sweden!$C$4:$AZ$4),"")&amp;" ","")),"")</f>
        <v/>
      </c>
      <c r="BJ286" s="32">
        <f t="shared" si="189"/>
        <v>20</v>
      </c>
      <c r="BK286" s="32">
        <f t="shared" si="190"/>
        <v>-1</v>
      </c>
    </row>
    <row r="287" spans="11:63" ht="13.5" customHeight="1">
      <c r="K287" s="32" t="str">
        <f>Denmark!A288</f>
        <v>Twite</v>
      </c>
      <c r="L287" s="32">
        <f>Denmark!BA288</f>
        <v>0</v>
      </c>
      <c r="M287" s="32">
        <f>Norway!BA288</f>
        <v>0</v>
      </c>
      <c r="N287" s="32">
        <f>Finland!BA288</f>
        <v>0</v>
      </c>
      <c r="O287" s="32">
        <f>Sweden!BA288</f>
        <v>0</v>
      </c>
      <c r="P287" s="32">
        <f t="shared" si="163"/>
        <v>0</v>
      </c>
      <c r="Q287" s="32">
        <f t="shared" si="164"/>
        <v>0</v>
      </c>
      <c r="S287" s="32" t="str">
        <f t="shared" si="165"/>
        <v>Twite</v>
      </c>
      <c r="T287" s="32">
        <f t="shared" si="166"/>
        <v>0</v>
      </c>
      <c r="U287" s="32">
        <f t="shared" si="167"/>
        <v>0</v>
      </c>
      <c r="V287" s="32" t="str">
        <f t="shared" si="168"/>
        <v/>
      </c>
      <c r="X287" s="32" t="str">
        <f t="shared" si="169"/>
        <v>Twite</v>
      </c>
      <c r="Y287" s="32" t="str">
        <f t="shared" si="170"/>
        <v/>
      </c>
      <c r="Z287" s="32" t="str">
        <f>IF(AND(P287&gt;0,P287&lt;3),TRIM(IF(L287&gt;0,"Denmark: "&amp;IFERROR(LOOKUP(2,1/(Denmark!$C288:$AZ288&lt;&gt;""),Denmark!$C$4:$AZ$4),"")&amp;" ","")&amp;IF(M287&gt;0,"Norway: "&amp;IFERROR(LOOKUP(2,1/(Norway!$C288:$AZ288&lt;&gt;""),Norway!$C$4:$AZ$4),"")&amp;" ","")&amp;IF(N287&gt;0,"Finland: "&amp;IFERROR(LOOKUP(2,1/(Finland!$C288:$AZ288&lt;&gt;""),Finland!$C$4:$AZ$4),"")&amp;" ","")&amp;IF(O287&gt;0,"Sweden: "&amp;IFERROR(LOOKUP(2,1/(Sweden!$C288:$AZ288&lt;&gt;""),Sweden!$C$4:$AZ$4),"")&amp;" ","")),"")</f>
        <v/>
      </c>
      <c r="AA287" s="32">
        <f t="shared" si="171"/>
        <v>0</v>
      </c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 t="str">
        <f t="shared" si="172"/>
        <v>Twite</v>
      </c>
      <c r="AP287" s="32">
        <f t="shared" si="173"/>
        <v>0</v>
      </c>
      <c r="AQ287" s="32">
        <f t="shared" si="174"/>
        <v>0</v>
      </c>
      <c r="AR287" s="32" t="str">
        <f t="shared" si="175"/>
        <v/>
      </c>
      <c r="AS287" s="32">
        <f t="shared" si="176"/>
        <v>2.4000000000000001E-4</v>
      </c>
      <c r="AT287" s="32"/>
      <c r="AU287" s="32" t="str">
        <f t="shared" si="177"/>
        <v>Twite</v>
      </c>
      <c r="AV287" s="32" t="str">
        <f t="shared" si="178"/>
        <v/>
      </c>
      <c r="AW287" s="32" t="str">
        <f t="shared" si="179"/>
        <v/>
      </c>
      <c r="AX287" s="32">
        <f t="shared" si="180"/>
        <v>0</v>
      </c>
      <c r="AY287" s="32">
        <f t="shared" si="181"/>
        <v>-1</v>
      </c>
      <c r="AZ287" s="32"/>
      <c r="BA287" s="32" t="str">
        <f t="shared" si="182"/>
        <v>Twite</v>
      </c>
      <c r="BB287" s="32">
        <f t="shared" si="183"/>
        <v>0</v>
      </c>
      <c r="BC287" s="32">
        <f t="shared" si="184"/>
        <v>0</v>
      </c>
      <c r="BD287" s="32" t="str">
        <f t="shared" si="185"/>
        <v/>
      </c>
      <c r="BE287" s="32">
        <f t="shared" si="186"/>
        <v>-1</v>
      </c>
      <c r="BG287" s="32" t="str">
        <f t="shared" si="187"/>
        <v>Twite</v>
      </c>
      <c r="BH287" s="32" t="str">
        <f t="shared" si="188"/>
        <v/>
      </c>
      <c r="BI287" s="32" t="str">
        <f>IF(Q287=1,TRIM(IF(L287&gt;0,"Denmark: "&amp;IFERROR(LOOKUP(2,1/(Denmark!$C288:$AZ288&lt;&gt;""),Denmark!$C$4:$AZ$4),"")&amp;" ","")&amp;IF(M287&gt;0,"Norway: "&amp;IFERROR(LOOKUP(2,1/(Norway!$C288:$AZ288&lt;&gt;""),Norway!$C$4:$AZ$4),"")&amp;" ","")&amp;IF(N287&gt;0,"Finland: "&amp;IFERROR(LOOKUP(2,1/(Finland!$C288:$AZ288&lt;&gt;""),Finland!$C$4:$AZ$4),"")&amp;" ","")&amp;IF(O287&gt;0,"Sweden: "&amp;IFERROR(LOOKUP(2,1/(Sweden!$C288:$AZ288&lt;&gt;""),Sweden!$C$4:$AZ$4),"")&amp;" ","")),"")</f>
        <v/>
      </c>
      <c r="BJ287" s="32">
        <f t="shared" si="189"/>
        <v>0</v>
      </c>
      <c r="BK287" s="32">
        <f t="shared" si="190"/>
        <v>-1</v>
      </c>
    </row>
    <row r="288" spans="11:63" ht="13.5" customHeight="1">
      <c r="K288" s="32" t="str">
        <f>Denmark!A289</f>
        <v>Redpoll</v>
      </c>
      <c r="L288" s="32">
        <f>Denmark!BA289</f>
        <v>0</v>
      </c>
      <c r="M288" s="32">
        <f>Norway!BA289</f>
        <v>4</v>
      </c>
      <c r="N288" s="32">
        <f>Finland!BA289</f>
        <v>14</v>
      </c>
      <c r="O288" s="32">
        <f>Sweden!BA289</f>
        <v>1</v>
      </c>
      <c r="P288" s="32">
        <f t="shared" si="163"/>
        <v>19</v>
      </c>
      <c r="Q288" s="32">
        <f t="shared" si="164"/>
        <v>3</v>
      </c>
      <c r="S288" s="32" t="str">
        <f t="shared" si="165"/>
        <v>Redpoll</v>
      </c>
      <c r="T288" s="32">
        <f t="shared" si="166"/>
        <v>19</v>
      </c>
      <c r="U288" s="32">
        <f t="shared" si="167"/>
        <v>3</v>
      </c>
      <c r="V288" s="32" t="str">
        <f t="shared" si="168"/>
        <v>Norway Finland Sweden</v>
      </c>
      <c r="X288" s="32" t="str">
        <f t="shared" si="169"/>
        <v>Redpoll</v>
      </c>
      <c r="Y288" s="32" t="str">
        <f t="shared" si="170"/>
        <v/>
      </c>
      <c r="Z288" s="32" t="str">
        <f>IF(AND(P288&gt;0,P288&lt;3),TRIM(IF(L288&gt;0,"Denmark: "&amp;IFERROR(LOOKUP(2,1/(Denmark!$C289:$AZ289&lt;&gt;""),Denmark!$C$4:$AZ$4),"")&amp;" ","")&amp;IF(M288&gt;0,"Norway: "&amp;IFERROR(LOOKUP(2,1/(Norway!$C289:$AZ289&lt;&gt;""),Norway!$C$4:$AZ$4),"")&amp;" ","")&amp;IF(N288&gt;0,"Finland: "&amp;IFERROR(LOOKUP(2,1/(Finland!$C289:$AZ289&lt;&gt;""),Finland!$C$4:$AZ$4),"")&amp;" ","")&amp;IF(O288&gt;0,"Sweden: "&amp;IFERROR(LOOKUP(2,1/(Sweden!$C289:$AZ289&lt;&gt;""),Sweden!$C$4:$AZ$4),"")&amp;" ","")),"")</f>
        <v/>
      </c>
      <c r="AA288" s="32">
        <f t="shared" si="171"/>
        <v>19</v>
      </c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 t="str">
        <f t="shared" si="172"/>
        <v>Redpoll</v>
      </c>
      <c r="AP288" s="32">
        <f t="shared" si="173"/>
        <v>19</v>
      </c>
      <c r="AQ288" s="32">
        <f t="shared" si="174"/>
        <v>3</v>
      </c>
      <c r="AR288" s="32" t="str">
        <f t="shared" si="175"/>
        <v>Norway Finland Sweden</v>
      </c>
      <c r="AS288" s="32">
        <f t="shared" si="176"/>
        <v>19.000229999999998</v>
      </c>
      <c r="AT288" s="32"/>
      <c r="AU288" s="32" t="str">
        <f t="shared" si="177"/>
        <v>Redpoll</v>
      </c>
      <c r="AV288" s="32" t="str">
        <f t="shared" si="178"/>
        <v/>
      </c>
      <c r="AW288" s="32" t="str">
        <f t="shared" si="179"/>
        <v/>
      </c>
      <c r="AX288" s="32">
        <f t="shared" si="180"/>
        <v>19</v>
      </c>
      <c r="AY288" s="32">
        <f t="shared" si="181"/>
        <v>-1</v>
      </c>
      <c r="AZ288" s="32"/>
      <c r="BA288" s="32" t="str">
        <f t="shared" si="182"/>
        <v>Redpoll</v>
      </c>
      <c r="BB288" s="32">
        <f t="shared" si="183"/>
        <v>19</v>
      </c>
      <c r="BC288" s="32">
        <f t="shared" si="184"/>
        <v>3</v>
      </c>
      <c r="BD288" s="32" t="str">
        <f t="shared" si="185"/>
        <v>Norway Finland Sweden</v>
      </c>
      <c r="BE288" s="32">
        <f t="shared" si="186"/>
        <v>-1</v>
      </c>
      <c r="BG288" s="32" t="str">
        <f t="shared" si="187"/>
        <v>Redpoll</v>
      </c>
      <c r="BH288" s="32" t="str">
        <f t="shared" si="188"/>
        <v/>
      </c>
      <c r="BI288" s="32" t="str">
        <f>IF(Q288=1,TRIM(IF(L288&gt;0,"Denmark: "&amp;IFERROR(LOOKUP(2,1/(Denmark!$C289:$AZ289&lt;&gt;""),Denmark!$C$4:$AZ$4),"")&amp;" ","")&amp;IF(M288&gt;0,"Norway: "&amp;IFERROR(LOOKUP(2,1/(Norway!$C289:$AZ289&lt;&gt;""),Norway!$C$4:$AZ$4),"")&amp;" ","")&amp;IF(N288&gt;0,"Finland: "&amp;IFERROR(LOOKUP(2,1/(Finland!$C289:$AZ289&lt;&gt;""),Finland!$C$4:$AZ$4),"")&amp;" ","")&amp;IF(O288&gt;0,"Sweden: "&amp;IFERROR(LOOKUP(2,1/(Sweden!$C289:$AZ289&lt;&gt;""),Sweden!$C$4:$AZ$4),"")&amp;" ","")),"")</f>
        <v/>
      </c>
      <c r="BJ288" s="32">
        <f t="shared" si="189"/>
        <v>19</v>
      </c>
      <c r="BK288" s="32">
        <f t="shared" si="190"/>
        <v>-1</v>
      </c>
    </row>
    <row r="289" spans="11:63" ht="13.5" customHeight="1">
      <c r="K289" s="32" t="str">
        <f>Denmark!A290</f>
        <v>Two-barred crossbill</v>
      </c>
      <c r="L289" s="32">
        <f>Denmark!BA290</f>
        <v>0</v>
      </c>
      <c r="M289" s="32">
        <f>Norway!BA290</f>
        <v>0</v>
      </c>
      <c r="N289" s="32">
        <f>Finland!BA290</f>
        <v>0</v>
      </c>
      <c r="O289" s="32">
        <f>Sweden!BA290</f>
        <v>0</v>
      </c>
      <c r="P289" s="32">
        <f t="shared" si="163"/>
        <v>0</v>
      </c>
      <c r="Q289" s="32">
        <f t="shared" si="164"/>
        <v>0</v>
      </c>
      <c r="S289" s="32" t="str">
        <f t="shared" si="165"/>
        <v>Two-barred crossbill</v>
      </c>
      <c r="T289" s="32">
        <f t="shared" si="166"/>
        <v>0</v>
      </c>
      <c r="U289" s="32">
        <f t="shared" si="167"/>
        <v>0</v>
      </c>
      <c r="V289" s="32" t="str">
        <f t="shared" si="168"/>
        <v/>
      </c>
      <c r="X289" s="32" t="str">
        <f t="shared" si="169"/>
        <v>Two-barred crossbill</v>
      </c>
      <c r="Y289" s="32" t="str">
        <f t="shared" si="170"/>
        <v/>
      </c>
      <c r="Z289" s="32" t="str">
        <f>IF(AND(P289&gt;0,P289&lt;3),TRIM(IF(L289&gt;0,"Denmark: "&amp;IFERROR(LOOKUP(2,1/(Denmark!$C290:$AZ290&lt;&gt;""),Denmark!$C$4:$AZ$4),"")&amp;" ","")&amp;IF(M289&gt;0,"Norway: "&amp;IFERROR(LOOKUP(2,1/(Norway!$C290:$AZ290&lt;&gt;""),Norway!$C$4:$AZ$4),"")&amp;" ","")&amp;IF(N289&gt;0,"Finland: "&amp;IFERROR(LOOKUP(2,1/(Finland!$C290:$AZ290&lt;&gt;""),Finland!$C$4:$AZ$4),"")&amp;" ","")&amp;IF(O289&gt;0,"Sweden: "&amp;IFERROR(LOOKUP(2,1/(Sweden!$C290:$AZ290&lt;&gt;""),Sweden!$C$4:$AZ$4),"")&amp;" ","")),"")</f>
        <v/>
      </c>
      <c r="AA289" s="32">
        <f t="shared" si="171"/>
        <v>0</v>
      </c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 t="str">
        <f t="shared" si="172"/>
        <v>Two-barred crossbill</v>
      </c>
      <c r="AP289" s="32">
        <f t="shared" si="173"/>
        <v>0</v>
      </c>
      <c r="AQ289" s="32">
        <f t="shared" si="174"/>
        <v>0</v>
      </c>
      <c r="AR289" s="32" t="str">
        <f t="shared" si="175"/>
        <v/>
      </c>
      <c r="AS289" s="32">
        <f t="shared" si="176"/>
        <v>2.2000000000000001E-4</v>
      </c>
      <c r="AT289" s="32"/>
      <c r="AU289" s="32" t="str">
        <f t="shared" si="177"/>
        <v>Two-barred crossbill</v>
      </c>
      <c r="AV289" s="32" t="str">
        <f t="shared" si="178"/>
        <v/>
      </c>
      <c r="AW289" s="32" t="str">
        <f t="shared" si="179"/>
        <v/>
      </c>
      <c r="AX289" s="32">
        <f t="shared" si="180"/>
        <v>0</v>
      </c>
      <c r="AY289" s="32">
        <f t="shared" si="181"/>
        <v>-1</v>
      </c>
      <c r="AZ289" s="32"/>
      <c r="BA289" s="32" t="str">
        <f t="shared" si="182"/>
        <v>Two-barred crossbill</v>
      </c>
      <c r="BB289" s="32">
        <f t="shared" si="183"/>
        <v>0</v>
      </c>
      <c r="BC289" s="32">
        <f t="shared" si="184"/>
        <v>0</v>
      </c>
      <c r="BD289" s="32" t="str">
        <f t="shared" si="185"/>
        <v/>
      </c>
      <c r="BE289" s="32">
        <f t="shared" si="186"/>
        <v>-1</v>
      </c>
      <c r="BG289" s="32" t="str">
        <f t="shared" si="187"/>
        <v>Two-barred crossbill</v>
      </c>
      <c r="BH289" s="32" t="str">
        <f t="shared" si="188"/>
        <v/>
      </c>
      <c r="BI289" s="32" t="str">
        <f>IF(Q289=1,TRIM(IF(L289&gt;0,"Denmark: "&amp;IFERROR(LOOKUP(2,1/(Denmark!$C290:$AZ290&lt;&gt;""),Denmark!$C$4:$AZ$4),"")&amp;" ","")&amp;IF(M289&gt;0,"Norway: "&amp;IFERROR(LOOKUP(2,1/(Norway!$C290:$AZ290&lt;&gt;""),Norway!$C$4:$AZ$4),"")&amp;" ","")&amp;IF(N289&gt;0,"Finland: "&amp;IFERROR(LOOKUP(2,1/(Finland!$C290:$AZ290&lt;&gt;""),Finland!$C$4:$AZ$4),"")&amp;" ","")&amp;IF(O289&gt;0,"Sweden: "&amp;IFERROR(LOOKUP(2,1/(Sweden!$C290:$AZ290&lt;&gt;""),Sweden!$C$4:$AZ$4),"")&amp;" ","")),"")</f>
        <v/>
      </c>
      <c r="BJ289" s="32">
        <f t="shared" si="189"/>
        <v>0</v>
      </c>
      <c r="BK289" s="32">
        <f t="shared" si="190"/>
        <v>-1</v>
      </c>
    </row>
    <row r="290" spans="11:63" ht="13.5" customHeight="1">
      <c r="K290" s="32" t="str">
        <f>Denmark!A291</f>
        <v>Red crossbill</v>
      </c>
      <c r="L290" s="32">
        <f>Denmark!BA291</f>
        <v>0</v>
      </c>
      <c r="M290" s="32">
        <f>Norway!BA291</f>
        <v>0</v>
      </c>
      <c r="N290" s="32">
        <f>Finland!BA291</f>
        <v>8</v>
      </c>
      <c r="O290" s="32">
        <f>Sweden!BA291</f>
        <v>1</v>
      </c>
      <c r="P290" s="32">
        <f t="shared" si="163"/>
        <v>9</v>
      </c>
      <c r="Q290" s="32">
        <f t="shared" si="164"/>
        <v>2</v>
      </c>
      <c r="S290" s="32" t="str">
        <f t="shared" si="165"/>
        <v>Red crossbill</v>
      </c>
      <c r="T290" s="32">
        <f t="shared" si="166"/>
        <v>9</v>
      </c>
      <c r="U290" s="32">
        <f t="shared" si="167"/>
        <v>2</v>
      </c>
      <c r="V290" s="32" t="str">
        <f t="shared" si="168"/>
        <v>Finland Sweden</v>
      </c>
      <c r="X290" s="32" t="str">
        <f t="shared" si="169"/>
        <v>Red crossbill</v>
      </c>
      <c r="Y290" s="32" t="str">
        <f t="shared" si="170"/>
        <v/>
      </c>
      <c r="Z290" s="32" t="str">
        <f>IF(AND(P290&gt;0,P290&lt;3),TRIM(IF(L290&gt;0,"Denmark: "&amp;IFERROR(LOOKUP(2,1/(Denmark!$C291:$AZ291&lt;&gt;""),Denmark!$C$4:$AZ$4),"")&amp;" ","")&amp;IF(M290&gt;0,"Norway: "&amp;IFERROR(LOOKUP(2,1/(Norway!$C291:$AZ291&lt;&gt;""),Norway!$C$4:$AZ$4),"")&amp;" ","")&amp;IF(N290&gt;0,"Finland: "&amp;IFERROR(LOOKUP(2,1/(Finland!$C291:$AZ291&lt;&gt;""),Finland!$C$4:$AZ$4),"")&amp;" ","")&amp;IF(O290&gt;0,"Sweden: "&amp;IFERROR(LOOKUP(2,1/(Sweden!$C291:$AZ291&lt;&gt;""),Sweden!$C$4:$AZ$4),"")&amp;" ","")),"")</f>
        <v/>
      </c>
      <c r="AA290" s="32">
        <f t="shared" si="171"/>
        <v>9</v>
      </c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 t="str">
        <f t="shared" si="172"/>
        <v>Red crossbill</v>
      </c>
      <c r="AP290" s="32">
        <f t="shared" si="173"/>
        <v>9</v>
      </c>
      <c r="AQ290" s="32">
        <f t="shared" si="174"/>
        <v>2</v>
      </c>
      <c r="AR290" s="32" t="str">
        <f t="shared" si="175"/>
        <v>Finland Sweden</v>
      </c>
      <c r="AS290" s="32">
        <f t="shared" si="176"/>
        <v>9.0002099999999992</v>
      </c>
      <c r="AT290" s="32"/>
      <c r="AU290" s="32" t="str">
        <f t="shared" si="177"/>
        <v>Red crossbill</v>
      </c>
      <c r="AV290" s="32" t="str">
        <f t="shared" si="178"/>
        <v/>
      </c>
      <c r="AW290" s="32" t="str">
        <f t="shared" si="179"/>
        <v/>
      </c>
      <c r="AX290" s="32">
        <f t="shared" si="180"/>
        <v>9</v>
      </c>
      <c r="AY290" s="32">
        <f t="shared" si="181"/>
        <v>-1</v>
      </c>
      <c r="AZ290" s="32"/>
      <c r="BA290" s="32" t="str">
        <f t="shared" si="182"/>
        <v>Red crossbill</v>
      </c>
      <c r="BB290" s="32">
        <f t="shared" si="183"/>
        <v>9</v>
      </c>
      <c r="BC290" s="32">
        <f t="shared" si="184"/>
        <v>2</v>
      </c>
      <c r="BD290" s="32" t="str">
        <f t="shared" si="185"/>
        <v>Finland Sweden</v>
      </c>
      <c r="BE290" s="32">
        <f t="shared" si="186"/>
        <v>-1</v>
      </c>
      <c r="BG290" s="32" t="str">
        <f t="shared" si="187"/>
        <v>Red crossbill</v>
      </c>
      <c r="BH290" s="32" t="str">
        <f t="shared" si="188"/>
        <v/>
      </c>
      <c r="BI290" s="32" t="str">
        <f>IF(Q290=1,TRIM(IF(L290&gt;0,"Denmark: "&amp;IFERROR(LOOKUP(2,1/(Denmark!$C291:$AZ291&lt;&gt;""),Denmark!$C$4:$AZ$4),"")&amp;" ","")&amp;IF(M290&gt;0,"Norway: "&amp;IFERROR(LOOKUP(2,1/(Norway!$C291:$AZ291&lt;&gt;""),Norway!$C$4:$AZ$4),"")&amp;" ","")&amp;IF(N290&gt;0,"Finland: "&amp;IFERROR(LOOKUP(2,1/(Finland!$C291:$AZ291&lt;&gt;""),Finland!$C$4:$AZ$4),"")&amp;" ","")&amp;IF(O290&gt;0,"Sweden: "&amp;IFERROR(LOOKUP(2,1/(Sweden!$C291:$AZ291&lt;&gt;""),Sweden!$C$4:$AZ$4),"")&amp;" ","")),"")</f>
        <v/>
      </c>
      <c r="BJ290" s="32">
        <f t="shared" si="189"/>
        <v>9</v>
      </c>
      <c r="BK290" s="32">
        <f t="shared" si="190"/>
        <v>-1</v>
      </c>
    </row>
    <row r="291" spans="11:63" ht="13.5" customHeight="1">
      <c r="K291" s="32" t="str">
        <f>Denmark!A292</f>
        <v>Parrot crossbill</v>
      </c>
      <c r="L291" s="32">
        <f>Denmark!BA292</f>
        <v>0</v>
      </c>
      <c r="M291" s="32">
        <f>Norway!BA292</f>
        <v>0</v>
      </c>
      <c r="N291" s="32">
        <f>Finland!BA292</f>
        <v>6</v>
      </c>
      <c r="O291" s="32">
        <f>Sweden!BA292</f>
        <v>1</v>
      </c>
      <c r="P291" s="32">
        <f t="shared" si="163"/>
        <v>7</v>
      </c>
      <c r="Q291" s="32">
        <f t="shared" si="164"/>
        <v>2</v>
      </c>
      <c r="S291" s="32" t="str">
        <f t="shared" si="165"/>
        <v>Parrot crossbill</v>
      </c>
      <c r="T291" s="32">
        <f t="shared" si="166"/>
        <v>7</v>
      </c>
      <c r="U291" s="32">
        <f t="shared" si="167"/>
        <v>2</v>
      </c>
      <c r="V291" s="32" t="str">
        <f t="shared" si="168"/>
        <v>Finland Sweden</v>
      </c>
      <c r="X291" s="32" t="str">
        <f t="shared" si="169"/>
        <v>Parrot crossbill</v>
      </c>
      <c r="Y291" s="32" t="str">
        <f t="shared" si="170"/>
        <v/>
      </c>
      <c r="Z291" s="32" t="str">
        <f>IF(AND(P291&gt;0,P291&lt;3),TRIM(IF(L291&gt;0,"Denmark: "&amp;IFERROR(LOOKUP(2,1/(Denmark!$C292:$AZ292&lt;&gt;""),Denmark!$C$4:$AZ$4),"")&amp;" ","")&amp;IF(M291&gt;0,"Norway: "&amp;IFERROR(LOOKUP(2,1/(Norway!$C292:$AZ292&lt;&gt;""),Norway!$C$4:$AZ$4),"")&amp;" ","")&amp;IF(N291&gt;0,"Finland: "&amp;IFERROR(LOOKUP(2,1/(Finland!$C292:$AZ292&lt;&gt;""),Finland!$C$4:$AZ$4),"")&amp;" ","")&amp;IF(O291&gt;0,"Sweden: "&amp;IFERROR(LOOKUP(2,1/(Sweden!$C292:$AZ292&lt;&gt;""),Sweden!$C$4:$AZ$4),"")&amp;" ","")),"")</f>
        <v/>
      </c>
      <c r="AA291" s="32">
        <f t="shared" si="171"/>
        <v>7</v>
      </c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 t="str">
        <f t="shared" si="172"/>
        <v>Parrot crossbill</v>
      </c>
      <c r="AP291" s="32">
        <f t="shared" si="173"/>
        <v>7</v>
      </c>
      <c r="AQ291" s="32">
        <f t="shared" si="174"/>
        <v>2</v>
      </c>
      <c r="AR291" s="32" t="str">
        <f t="shared" si="175"/>
        <v>Finland Sweden</v>
      </c>
      <c r="AS291" s="32">
        <f t="shared" si="176"/>
        <v>7.0002000000000004</v>
      </c>
      <c r="AT291" s="32"/>
      <c r="AU291" s="32" t="str">
        <f t="shared" si="177"/>
        <v>Parrot crossbill</v>
      </c>
      <c r="AV291" s="32" t="str">
        <f t="shared" si="178"/>
        <v/>
      </c>
      <c r="AW291" s="32" t="str">
        <f t="shared" si="179"/>
        <v/>
      </c>
      <c r="AX291" s="32">
        <f t="shared" si="180"/>
        <v>7</v>
      </c>
      <c r="AY291" s="32">
        <f t="shared" si="181"/>
        <v>-1</v>
      </c>
      <c r="AZ291" s="32"/>
      <c r="BA291" s="32" t="str">
        <f t="shared" si="182"/>
        <v>Parrot crossbill</v>
      </c>
      <c r="BB291" s="32">
        <f t="shared" si="183"/>
        <v>7</v>
      </c>
      <c r="BC291" s="32">
        <f t="shared" si="184"/>
        <v>2</v>
      </c>
      <c r="BD291" s="32" t="str">
        <f t="shared" si="185"/>
        <v>Finland Sweden</v>
      </c>
      <c r="BE291" s="32">
        <f t="shared" si="186"/>
        <v>-1</v>
      </c>
      <c r="BG291" s="32" t="str">
        <f t="shared" si="187"/>
        <v>Parrot crossbill</v>
      </c>
      <c r="BH291" s="32" t="str">
        <f t="shared" si="188"/>
        <v/>
      </c>
      <c r="BI291" s="32" t="str">
        <f>IF(Q291=1,TRIM(IF(L291&gt;0,"Denmark: "&amp;IFERROR(LOOKUP(2,1/(Denmark!$C292:$AZ292&lt;&gt;""),Denmark!$C$4:$AZ$4),"")&amp;" ","")&amp;IF(M291&gt;0,"Norway: "&amp;IFERROR(LOOKUP(2,1/(Norway!$C292:$AZ292&lt;&gt;""),Norway!$C$4:$AZ$4),"")&amp;" ","")&amp;IF(N291&gt;0,"Finland: "&amp;IFERROR(LOOKUP(2,1/(Finland!$C292:$AZ292&lt;&gt;""),Finland!$C$4:$AZ$4),"")&amp;" ","")&amp;IF(O291&gt;0,"Sweden: "&amp;IFERROR(LOOKUP(2,1/(Sweden!$C292:$AZ292&lt;&gt;""),Sweden!$C$4:$AZ$4),"")&amp;" ","")),"")</f>
        <v/>
      </c>
      <c r="BJ291" s="32">
        <f t="shared" si="189"/>
        <v>7</v>
      </c>
      <c r="BK291" s="32">
        <f t="shared" si="190"/>
        <v>-1</v>
      </c>
    </row>
    <row r="292" spans="11:63" ht="13.5" customHeight="1">
      <c r="K292" s="32" t="str">
        <f>Denmark!A293</f>
        <v>Common rosefinch</v>
      </c>
      <c r="L292" s="32">
        <f>Denmark!BA293</f>
        <v>0</v>
      </c>
      <c r="M292" s="32">
        <f>Norway!BA293</f>
        <v>0</v>
      </c>
      <c r="N292" s="32">
        <f>Finland!BA293</f>
        <v>0</v>
      </c>
      <c r="O292" s="32">
        <f>Sweden!BA293</f>
        <v>0</v>
      </c>
      <c r="P292" s="32">
        <f t="shared" si="163"/>
        <v>0</v>
      </c>
      <c r="Q292" s="32">
        <f t="shared" si="164"/>
        <v>0</v>
      </c>
      <c r="S292" s="32" t="str">
        <f t="shared" si="165"/>
        <v>Common rosefinch</v>
      </c>
      <c r="T292" s="32">
        <f t="shared" si="166"/>
        <v>0</v>
      </c>
      <c r="U292" s="32">
        <f t="shared" si="167"/>
        <v>0</v>
      </c>
      <c r="V292" s="32" t="str">
        <f t="shared" si="168"/>
        <v/>
      </c>
      <c r="X292" s="32" t="str">
        <f t="shared" si="169"/>
        <v>Common rosefinch</v>
      </c>
      <c r="Y292" s="32" t="str">
        <f t="shared" si="170"/>
        <v/>
      </c>
      <c r="Z292" s="32" t="str">
        <f>IF(AND(P292&gt;0,P292&lt;3),TRIM(IF(L292&gt;0,"Denmark: "&amp;IFERROR(LOOKUP(2,1/(Denmark!$C293:$AZ293&lt;&gt;""),Denmark!$C$4:$AZ$4),"")&amp;" ","")&amp;IF(M292&gt;0,"Norway: "&amp;IFERROR(LOOKUP(2,1/(Norway!$C293:$AZ293&lt;&gt;""),Norway!$C$4:$AZ$4),"")&amp;" ","")&amp;IF(N292&gt;0,"Finland: "&amp;IFERROR(LOOKUP(2,1/(Finland!$C293:$AZ293&lt;&gt;""),Finland!$C$4:$AZ$4),"")&amp;" ","")&amp;IF(O292&gt;0,"Sweden: "&amp;IFERROR(LOOKUP(2,1/(Sweden!$C293:$AZ293&lt;&gt;""),Sweden!$C$4:$AZ$4),"")&amp;" ","")),"")</f>
        <v/>
      </c>
      <c r="AA292" s="32">
        <f t="shared" si="171"/>
        <v>0</v>
      </c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 t="str">
        <f t="shared" si="172"/>
        <v>Common rosefinch</v>
      </c>
      <c r="AP292" s="32">
        <f t="shared" si="173"/>
        <v>0</v>
      </c>
      <c r="AQ292" s="32">
        <f t="shared" si="174"/>
        <v>0</v>
      </c>
      <c r="AR292" s="32" t="str">
        <f t="shared" si="175"/>
        <v/>
      </c>
      <c r="AS292" s="32">
        <f t="shared" si="176"/>
        <v>1.9000000000000001E-4</v>
      </c>
      <c r="AT292" s="32"/>
      <c r="AU292" s="32" t="str">
        <f t="shared" si="177"/>
        <v>Common rosefinch</v>
      </c>
      <c r="AV292" s="32" t="str">
        <f t="shared" si="178"/>
        <v/>
      </c>
      <c r="AW292" s="32" t="str">
        <f t="shared" si="179"/>
        <v/>
      </c>
      <c r="AX292" s="32">
        <f t="shared" si="180"/>
        <v>0</v>
      </c>
      <c r="AY292" s="32">
        <f t="shared" si="181"/>
        <v>-1</v>
      </c>
      <c r="AZ292" s="32"/>
      <c r="BA292" s="32" t="str">
        <f t="shared" si="182"/>
        <v>Common rosefinch</v>
      </c>
      <c r="BB292" s="32">
        <f t="shared" si="183"/>
        <v>0</v>
      </c>
      <c r="BC292" s="32">
        <f t="shared" si="184"/>
        <v>0</v>
      </c>
      <c r="BD292" s="32" t="str">
        <f t="shared" si="185"/>
        <v/>
      </c>
      <c r="BE292" s="32">
        <f t="shared" si="186"/>
        <v>-1</v>
      </c>
      <c r="BG292" s="32" t="str">
        <f t="shared" si="187"/>
        <v>Common rosefinch</v>
      </c>
      <c r="BH292" s="32" t="str">
        <f t="shared" si="188"/>
        <v/>
      </c>
      <c r="BI292" s="32" t="str">
        <f>IF(Q292=1,TRIM(IF(L292&gt;0,"Denmark: "&amp;IFERROR(LOOKUP(2,1/(Denmark!$C293:$AZ293&lt;&gt;""),Denmark!$C$4:$AZ$4),"")&amp;" ","")&amp;IF(M292&gt;0,"Norway: "&amp;IFERROR(LOOKUP(2,1/(Norway!$C293:$AZ293&lt;&gt;""),Norway!$C$4:$AZ$4),"")&amp;" ","")&amp;IF(N292&gt;0,"Finland: "&amp;IFERROR(LOOKUP(2,1/(Finland!$C293:$AZ293&lt;&gt;""),Finland!$C$4:$AZ$4),"")&amp;" ","")&amp;IF(O292&gt;0,"Sweden: "&amp;IFERROR(LOOKUP(2,1/(Sweden!$C293:$AZ293&lt;&gt;""),Sweden!$C$4:$AZ$4),"")&amp;" ","")),"")</f>
        <v/>
      </c>
      <c r="BJ292" s="32">
        <f t="shared" si="189"/>
        <v>0</v>
      </c>
      <c r="BK292" s="32">
        <f t="shared" si="190"/>
        <v>-1</v>
      </c>
    </row>
    <row r="293" spans="11:63" ht="13.5" customHeight="1">
      <c r="K293" s="32" t="str">
        <f>Denmark!A294</f>
        <v>Pine grosbeak</v>
      </c>
      <c r="L293" s="32">
        <f>Denmark!BA294</f>
        <v>0</v>
      </c>
      <c r="M293" s="32">
        <f>Norway!BA294</f>
        <v>0</v>
      </c>
      <c r="N293" s="32">
        <f>Finland!BA294</f>
        <v>0</v>
      </c>
      <c r="O293" s="32">
        <f>Sweden!BA294</f>
        <v>0</v>
      </c>
      <c r="P293" s="32">
        <f t="shared" si="163"/>
        <v>0</v>
      </c>
      <c r="Q293" s="32">
        <f t="shared" si="164"/>
        <v>0</v>
      </c>
      <c r="S293" s="32" t="str">
        <f t="shared" si="165"/>
        <v>Pine grosbeak</v>
      </c>
      <c r="T293" s="32">
        <f t="shared" si="166"/>
        <v>0</v>
      </c>
      <c r="U293" s="32">
        <f t="shared" si="167"/>
        <v>0</v>
      </c>
      <c r="V293" s="32" t="str">
        <f t="shared" si="168"/>
        <v/>
      </c>
      <c r="X293" s="32" t="str">
        <f t="shared" si="169"/>
        <v>Pine grosbeak</v>
      </c>
      <c r="Y293" s="32" t="str">
        <f t="shared" si="170"/>
        <v/>
      </c>
      <c r="Z293" s="32" t="str">
        <f>IF(AND(P293&gt;0,P293&lt;3),TRIM(IF(L293&gt;0,"Denmark: "&amp;IFERROR(LOOKUP(2,1/(Denmark!$C294:$AZ294&lt;&gt;""),Denmark!$C$4:$AZ$4),"")&amp;" ","")&amp;IF(M293&gt;0,"Norway: "&amp;IFERROR(LOOKUP(2,1/(Norway!$C294:$AZ294&lt;&gt;""),Norway!$C$4:$AZ$4),"")&amp;" ","")&amp;IF(N293&gt;0,"Finland: "&amp;IFERROR(LOOKUP(2,1/(Finland!$C294:$AZ294&lt;&gt;""),Finland!$C$4:$AZ$4),"")&amp;" ","")&amp;IF(O293&gt;0,"Sweden: "&amp;IFERROR(LOOKUP(2,1/(Sweden!$C294:$AZ294&lt;&gt;""),Sweden!$C$4:$AZ$4),"")&amp;" ","")),"")</f>
        <v/>
      </c>
      <c r="AA293" s="32">
        <f t="shared" si="171"/>
        <v>0</v>
      </c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 t="str">
        <f t="shared" si="172"/>
        <v>Pine grosbeak</v>
      </c>
      <c r="AP293" s="32">
        <f t="shared" si="173"/>
        <v>0</v>
      </c>
      <c r="AQ293" s="32">
        <f t="shared" si="174"/>
        <v>0</v>
      </c>
      <c r="AR293" s="32" t="str">
        <f t="shared" si="175"/>
        <v/>
      </c>
      <c r="AS293" s="32">
        <f t="shared" si="176"/>
        <v>1.8000000000000001E-4</v>
      </c>
      <c r="AT293" s="32"/>
      <c r="AU293" s="32" t="str">
        <f t="shared" si="177"/>
        <v>Pine grosbeak</v>
      </c>
      <c r="AV293" s="32" t="str">
        <f t="shared" si="178"/>
        <v/>
      </c>
      <c r="AW293" s="32" t="str">
        <f t="shared" si="179"/>
        <v/>
      </c>
      <c r="AX293" s="32">
        <f t="shared" si="180"/>
        <v>0</v>
      </c>
      <c r="AY293" s="32">
        <f t="shared" si="181"/>
        <v>-1</v>
      </c>
      <c r="AZ293" s="32"/>
      <c r="BA293" s="32" t="str">
        <f t="shared" si="182"/>
        <v>Pine grosbeak</v>
      </c>
      <c r="BB293" s="32">
        <f t="shared" si="183"/>
        <v>0</v>
      </c>
      <c r="BC293" s="32">
        <f t="shared" si="184"/>
        <v>0</v>
      </c>
      <c r="BD293" s="32" t="str">
        <f t="shared" si="185"/>
        <v/>
      </c>
      <c r="BE293" s="32">
        <f t="shared" si="186"/>
        <v>-1</v>
      </c>
      <c r="BG293" s="32" t="str">
        <f t="shared" si="187"/>
        <v>Pine grosbeak</v>
      </c>
      <c r="BH293" s="32" t="str">
        <f t="shared" si="188"/>
        <v/>
      </c>
      <c r="BI293" s="32" t="str">
        <f>IF(Q293=1,TRIM(IF(L293&gt;0,"Denmark: "&amp;IFERROR(LOOKUP(2,1/(Denmark!$C294:$AZ294&lt;&gt;""),Denmark!$C$4:$AZ$4),"")&amp;" ","")&amp;IF(M293&gt;0,"Norway: "&amp;IFERROR(LOOKUP(2,1/(Norway!$C294:$AZ294&lt;&gt;""),Norway!$C$4:$AZ$4),"")&amp;" ","")&amp;IF(N293&gt;0,"Finland: "&amp;IFERROR(LOOKUP(2,1/(Finland!$C294:$AZ294&lt;&gt;""),Finland!$C$4:$AZ$4),"")&amp;" ","")&amp;IF(O293&gt;0,"Sweden: "&amp;IFERROR(LOOKUP(2,1/(Sweden!$C294:$AZ294&lt;&gt;""),Sweden!$C$4:$AZ$4),"")&amp;" ","")),"")</f>
        <v/>
      </c>
      <c r="BJ293" s="32">
        <f t="shared" si="189"/>
        <v>0</v>
      </c>
      <c r="BK293" s="32">
        <f t="shared" si="190"/>
        <v>-1</v>
      </c>
    </row>
    <row r="294" spans="11:63" ht="13.5" customHeight="1">
      <c r="K294" s="32" t="str">
        <f>Denmark!A295</f>
        <v>Eurasian bullfinch</v>
      </c>
      <c r="L294" s="32">
        <f>Denmark!BA295</f>
        <v>0</v>
      </c>
      <c r="M294" s="32">
        <f>Norway!BA295</f>
        <v>0</v>
      </c>
      <c r="N294" s="32">
        <f>Finland!BA295</f>
        <v>15</v>
      </c>
      <c r="O294" s="32">
        <f>Sweden!BA295</f>
        <v>2</v>
      </c>
      <c r="P294" s="32">
        <f t="shared" si="163"/>
        <v>17</v>
      </c>
      <c r="Q294" s="32">
        <f t="shared" si="164"/>
        <v>2</v>
      </c>
      <c r="S294" s="32" t="str">
        <f t="shared" si="165"/>
        <v>Eurasian bullfinch</v>
      </c>
      <c r="T294" s="32">
        <f t="shared" si="166"/>
        <v>17</v>
      </c>
      <c r="U294" s="32">
        <f t="shared" si="167"/>
        <v>2</v>
      </c>
      <c r="V294" s="32" t="str">
        <f t="shared" si="168"/>
        <v>Finland Sweden</v>
      </c>
      <c r="X294" s="32" t="str">
        <f t="shared" si="169"/>
        <v>Eurasian bullfinch</v>
      </c>
      <c r="Y294" s="32" t="str">
        <f t="shared" si="170"/>
        <v/>
      </c>
      <c r="Z294" s="32" t="str">
        <f>IF(AND(P294&gt;0,P294&lt;3),TRIM(IF(L294&gt;0,"Denmark: "&amp;IFERROR(LOOKUP(2,1/(Denmark!$C295:$AZ295&lt;&gt;""),Denmark!$C$4:$AZ$4),"")&amp;" ","")&amp;IF(M294&gt;0,"Norway: "&amp;IFERROR(LOOKUP(2,1/(Norway!$C295:$AZ295&lt;&gt;""),Norway!$C$4:$AZ$4),"")&amp;" ","")&amp;IF(N294&gt;0,"Finland: "&amp;IFERROR(LOOKUP(2,1/(Finland!$C295:$AZ295&lt;&gt;""),Finland!$C$4:$AZ$4),"")&amp;" ","")&amp;IF(O294&gt;0,"Sweden: "&amp;IFERROR(LOOKUP(2,1/(Sweden!$C295:$AZ295&lt;&gt;""),Sweden!$C$4:$AZ$4),"")&amp;" ","")),"")</f>
        <v/>
      </c>
      <c r="AA294" s="32">
        <f t="shared" si="171"/>
        <v>17</v>
      </c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 t="str">
        <f t="shared" si="172"/>
        <v>Eurasian bullfinch</v>
      </c>
      <c r="AP294" s="32">
        <f t="shared" si="173"/>
        <v>17</v>
      </c>
      <c r="AQ294" s="32">
        <f t="shared" si="174"/>
        <v>2</v>
      </c>
      <c r="AR294" s="32" t="str">
        <f t="shared" si="175"/>
        <v>Finland Sweden</v>
      </c>
      <c r="AS294" s="32">
        <f t="shared" si="176"/>
        <v>17.000170000000001</v>
      </c>
      <c r="AT294" s="32"/>
      <c r="AU294" s="32" t="str">
        <f t="shared" si="177"/>
        <v>Eurasian bullfinch</v>
      </c>
      <c r="AV294" s="32" t="str">
        <f t="shared" si="178"/>
        <v/>
      </c>
      <c r="AW294" s="32" t="str">
        <f t="shared" si="179"/>
        <v/>
      </c>
      <c r="AX294" s="32">
        <f t="shared" si="180"/>
        <v>17</v>
      </c>
      <c r="AY294" s="32">
        <f t="shared" si="181"/>
        <v>-1</v>
      </c>
      <c r="AZ294" s="32"/>
      <c r="BA294" s="32" t="str">
        <f t="shared" si="182"/>
        <v>Eurasian bullfinch</v>
      </c>
      <c r="BB294" s="32">
        <f t="shared" si="183"/>
        <v>17</v>
      </c>
      <c r="BC294" s="32">
        <f t="shared" si="184"/>
        <v>2</v>
      </c>
      <c r="BD294" s="32" t="str">
        <f t="shared" si="185"/>
        <v>Finland Sweden</v>
      </c>
      <c r="BE294" s="32">
        <f t="shared" si="186"/>
        <v>-1</v>
      </c>
      <c r="BG294" s="32" t="str">
        <f t="shared" si="187"/>
        <v>Eurasian bullfinch</v>
      </c>
      <c r="BH294" s="32" t="str">
        <f t="shared" si="188"/>
        <v/>
      </c>
      <c r="BI294" s="32" t="str">
        <f>IF(Q294=1,TRIM(IF(L294&gt;0,"Denmark: "&amp;IFERROR(LOOKUP(2,1/(Denmark!$C295:$AZ295&lt;&gt;""),Denmark!$C$4:$AZ$4),"")&amp;" ","")&amp;IF(M294&gt;0,"Norway: "&amp;IFERROR(LOOKUP(2,1/(Norway!$C295:$AZ295&lt;&gt;""),Norway!$C$4:$AZ$4),"")&amp;" ","")&amp;IF(N294&gt;0,"Finland: "&amp;IFERROR(LOOKUP(2,1/(Finland!$C295:$AZ295&lt;&gt;""),Finland!$C$4:$AZ$4),"")&amp;" ","")&amp;IF(O294&gt;0,"Sweden: "&amp;IFERROR(LOOKUP(2,1/(Sweden!$C295:$AZ295&lt;&gt;""),Sweden!$C$4:$AZ$4),"")&amp;" ","")),"")</f>
        <v/>
      </c>
      <c r="BJ294" s="32">
        <f t="shared" si="189"/>
        <v>17</v>
      </c>
      <c r="BK294" s="32">
        <f t="shared" si="190"/>
        <v>-1</v>
      </c>
    </row>
    <row r="295" spans="11:63" ht="13.5" customHeight="1">
      <c r="K295" s="32" t="str">
        <f>Denmark!A296</f>
        <v>Hawfinch</v>
      </c>
      <c r="L295" s="32">
        <f>Denmark!BA296</f>
        <v>0</v>
      </c>
      <c r="M295" s="32">
        <f>Norway!BA296</f>
        <v>0</v>
      </c>
      <c r="N295" s="32">
        <f>Finland!BA296</f>
        <v>0</v>
      </c>
      <c r="O295" s="32">
        <f>Sweden!BA296</f>
        <v>2</v>
      </c>
      <c r="P295" s="32">
        <f t="shared" si="163"/>
        <v>2</v>
      </c>
      <c r="Q295" s="32">
        <f t="shared" si="164"/>
        <v>1</v>
      </c>
      <c r="S295" s="32" t="str">
        <f t="shared" si="165"/>
        <v>Hawfinch</v>
      </c>
      <c r="T295" s="32">
        <f t="shared" si="166"/>
        <v>2</v>
      </c>
      <c r="U295" s="32">
        <f t="shared" si="167"/>
        <v>1</v>
      </c>
      <c r="V295" s="32" t="str">
        <f t="shared" si="168"/>
        <v>Sweden</v>
      </c>
      <c r="X295" s="32" t="str">
        <f t="shared" si="169"/>
        <v>Hawfinch</v>
      </c>
      <c r="Y295" s="32" t="str">
        <f t="shared" si="170"/>
        <v>Sweden</v>
      </c>
      <c r="Z295" s="32" t="str">
        <f>IF(AND(P295&gt;0,P295&lt;3),TRIM(IF(L295&gt;0,"Denmark: "&amp;IFERROR(LOOKUP(2,1/(Denmark!$C296:$AZ296&lt;&gt;""),Denmark!$C$4:$AZ$4),"")&amp;" ","")&amp;IF(M295&gt;0,"Norway: "&amp;IFERROR(LOOKUP(2,1/(Norway!$C296:$AZ296&lt;&gt;""),Norway!$C$4:$AZ$4),"")&amp;" ","")&amp;IF(N295&gt;0,"Finland: "&amp;IFERROR(LOOKUP(2,1/(Finland!$C296:$AZ296&lt;&gt;""),Finland!$C$4:$AZ$4),"")&amp;" ","")&amp;IF(O295&gt;0,"Sweden: "&amp;IFERROR(LOOKUP(2,1/(Sweden!$C296:$AZ296&lt;&gt;""),Sweden!$C$4:$AZ$4),"")&amp;" ","")),"")</f>
        <v>Sweden: Eskil Friberg</v>
      </c>
      <c r="AA295" s="32">
        <f t="shared" si="171"/>
        <v>2</v>
      </c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 t="str">
        <f t="shared" si="172"/>
        <v>Hawfinch</v>
      </c>
      <c r="AP295" s="32">
        <f t="shared" si="173"/>
        <v>2</v>
      </c>
      <c r="AQ295" s="32">
        <f t="shared" si="174"/>
        <v>1</v>
      </c>
      <c r="AR295" s="32" t="str">
        <f t="shared" si="175"/>
        <v>Sweden</v>
      </c>
      <c r="AS295" s="32">
        <f t="shared" si="176"/>
        <v>2.0001600000000002</v>
      </c>
      <c r="AT295" s="32"/>
      <c r="AU295" s="32" t="str">
        <f t="shared" si="177"/>
        <v>Hawfinch</v>
      </c>
      <c r="AV295" s="32" t="str">
        <f t="shared" si="178"/>
        <v>Sweden</v>
      </c>
      <c r="AW295" s="32" t="str">
        <f t="shared" si="179"/>
        <v>Sweden: Eskil Friberg</v>
      </c>
      <c r="AX295" s="32">
        <f t="shared" si="180"/>
        <v>2</v>
      </c>
      <c r="AY295" s="32">
        <f t="shared" si="181"/>
        <v>1000.016</v>
      </c>
      <c r="AZ295" s="32"/>
      <c r="BA295" s="32" t="str">
        <f t="shared" si="182"/>
        <v>Hawfinch</v>
      </c>
      <c r="BB295" s="32">
        <f t="shared" si="183"/>
        <v>2</v>
      </c>
      <c r="BC295" s="32">
        <f t="shared" si="184"/>
        <v>1</v>
      </c>
      <c r="BD295" s="32" t="str">
        <f t="shared" si="185"/>
        <v>Sweden</v>
      </c>
      <c r="BE295" s="32">
        <f t="shared" si="186"/>
        <v>-1</v>
      </c>
      <c r="BG295" s="32" t="str">
        <f t="shared" si="187"/>
        <v>Hawfinch</v>
      </c>
      <c r="BH295" s="32" t="str">
        <f t="shared" si="188"/>
        <v>Sweden</v>
      </c>
      <c r="BI295" s="32" t="str">
        <f>IF(Q295=1,TRIM(IF(L295&gt;0,"Denmark: "&amp;IFERROR(LOOKUP(2,1/(Denmark!$C296:$AZ296&lt;&gt;""),Denmark!$C$4:$AZ$4),"")&amp;" ","")&amp;IF(M295&gt;0,"Norway: "&amp;IFERROR(LOOKUP(2,1/(Norway!$C296:$AZ296&lt;&gt;""),Norway!$C$4:$AZ$4),"")&amp;" ","")&amp;IF(N295&gt;0,"Finland: "&amp;IFERROR(LOOKUP(2,1/(Finland!$C296:$AZ296&lt;&gt;""),Finland!$C$4:$AZ$4),"")&amp;" ","")&amp;IF(O295&gt;0,"Sweden: "&amp;IFERROR(LOOKUP(2,1/(Sweden!$C296:$AZ296&lt;&gt;""),Sweden!$C$4:$AZ$4),"")&amp;" ","")),"")</f>
        <v>Sweden: Eskil Friberg</v>
      </c>
      <c r="BJ295" s="32">
        <f t="shared" si="189"/>
        <v>2</v>
      </c>
      <c r="BK295" s="32">
        <f t="shared" si="190"/>
        <v>2.0001600000000002</v>
      </c>
    </row>
    <row r="296" spans="11:63" ht="13.5" customHeight="1">
      <c r="K296" s="32" t="str">
        <f>Denmark!A297</f>
        <v>Lapland longspur</v>
      </c>
      <c r="L296" s="32">
        <f>Denmark!BA297</f>
        <v>0</v>
      </c>
      <c r="M296" s="32">
        <f>Norway!BA297</f>
        <v>0</v>
      </c>
      <c r="N296" s="32">
        <f>Finland!BA297</f>
        <v>1</v>
      </c>
      <c r="O296" s="32">
        <f>Sweden!BA297</f>
        <v>0</v>
      </c>
      <c r="P296" s="32">
        <f t="shared" si="163"/>
        <v>1</v>
      </c>
      <c r="Q296" s="32">
        <f t="shared" si="164"/>
        <v>1</v>
      </c>
      <c r="S296" s="32" t="str">
        <f t="shared" si="165"/>
        <v>Lapland longspur</v>
      </c>
      <c r="T296" s="32">
        <f t="shared" si="166"/>
        <v>1</v>
      </c>
      <c r="U296" s="32">
        <f t="shared" si="167"/>
        <v>1</v>
      </c>
      <c r="V296" s="32" t="str">
        <f t="shared" si="168"/>
        <v>Finland</v>
      </c>
      <c r="X296" s="32" t="str">
        <f t="shared" si="169"/>
        <v>Lapland longspur</v>
      </c>
      <c r="Y296" s="32" t="str">
        <f t="shared" si="170"/>
        <v>Finland</v>
      </c>
      <c r="Z296" s="32" t="str">
        <f>IF(AND(P296&gt;0,P296&lt;3),TRIM(IF(L296&gt;0,"Denmark: "&amp;IFERROR(LOOKUP(2,1/(Denmark!$C297:$AZ297&lt;&gt;""),Denmark!$C$4:$AZ$4),"")&amp;" ","")&amp;IF(M296&gt;0,"Norway: "&amp;IFERROR(LOOKUP(2,1/(Norway!$C297:$AZ297&lt;&gt;""),Norway!$C$4:$AZ$4),"")&amp;" ","")&amp;IF(N296&gt;0,"Finland: "&amp;IFERROR(LOOKUP(2,1/(Finland!$C297:$AZ297&lt;&gt;""),Finland!$C$4:$AZ$4),"")&amp;" ","")&amp;IF(O296&gt;0,"Sweden: "&amp;IFERROR(LOOKUP(2,1/(Sweden!$C297:$AZ297&lt;&gt;""),Sweden!$C$4:$AZ$4),"")&amp;" ","")),"")</f>
        <v>Finland: Veeti Räty</v>
      </c>
      <c r="AA296" s="32">
        <f t="shared" si="171"/>
        <v>1</v>
      </c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 t="str">
        <f t="shared" si="172"/>
        <v>Lapland longspur</v>
      </c>
      <c r="AP296" s="32">
        <f t="shared" si="173"/>
        <v>1</v>
      </c>
      <c r="AQ296" s="32">
        <f t="shared" si="174"/>
        <v>1</v>
      </c>
      <c r="AR296" s="32" t="str">
        <f t="shared" si="175"/>
        <v>Finland</v>
      </c>
      <c r="AS296" s="32">
        <f t="shared" si="176"/>
        <v>1.0001500000000001</v>
      </c>
      <c r="AT296" s="32"/>
      <c r="AU296" s="32" t="str">
        <f t="shared" si="177"/>
        <v>Lapland longspur</v>
      </c>
      <c r="AV296" s="32" t="str">
        <f t="shared" si="178"/>
        <v>Finland</v>
      </c>
      <c r="AW296" s="32" t="str">
        <f t="shared" si="179"/>
        <v>Finland: Veeti Räty</v>
      </c>
      <c r="AX296" s="32">
        <f t="shared" si="180"/>
        <v>1</v>
      </c>
      <c r="AY296" s="32">
        <f t="shared" si="181"/>
        <v>2000.0150000000001</v>
      </c>
      <c r="AZ296" s="32"/>
      <c r="BA296" s="32" t="str">
        <f t="shared" si="182"/>
        <v>Lapland longspur</v>
      </c>
      <c r="BB296" s="32">
        <f t="shared" si="183"/>
        <v>1</v>
      </c>
      <c r="BC296" s="32">
        <f t="shared" si="184"/>
        <v>1</v>
      </c>
      <c r="BD296" s="32" t="str">
        <f t="shared" si="185"/>
        <v>Finland</v>
      </c>
      <c r="BE296" s="32">
        <f t="shared" si="186"/>
        <v>-1</v>
      </c>
      <c r="BG296" s="32" t="str">
        <f t="shared" si="187"/>
        <v>Lapland longspur</v>
      </c>
      <c r="BH296" s="32" t="str">
        <f t="shared" si="188"/>
        <v>Finland</v>
      </c>
      <c r="BI296" s="32" t="str">
        <f>IF(Q296=1,TRIM(IF(L296&gt;0,"Denmark: "&amp;IFERROR(LOOKUP(2,1/(Denmark!$C297:$AZ297&lt;&gt;""),Denmark!$C$4:$AZ$4),"")&amp;" ","")&amp;IF(M296&gt;0,"Norway: "&amp;IFERROR(LOOKUP(2,1/(Norway!$C297:$AZ297&lt;&gt;""),Norway!$C$4:$AZ$4),"")&amp;" ","")&amp;IF(N296&gt;0,"Finland: "&amp;IFERROR(LOOKUP(2,1/(Finland!$C297:$AZ297&lt;&gt;""),Finland!$C$4:$AZ$4),"")&amp;" ","")&amp;IF(O296&gt;0,"Sweden: "&amp;IFERROR(LOOKUP(2,1/(Sweden!$C297:$AZ297&lt;&gt;""),Sweden!$C$4:$AZ$4),"")&amp;" ","")),"")</f>
        <v>Finland: Veeti Räty</v>
      </c>
      <c r="BJ296" s="32">
        <f t="shared" si="189"/>
        <v>1</v>
      </c>
      <c r="BK296" s="32">
        <f t="shared" si="190"/>
        <v>1.0001500000000001</v>
      </c>
    </row>
    <row r="297" spans="11:63" ht="13.5" customHeight="1">
      <c r="K297" s="32" t="str">
        <f>Denmark!A298</f>
        <v>Snow bunting</v>
      </c>
      <c r="L297" s="32">
        <f>Denmark!BA298</f>
        <v>0</v>
      </c>
      <c r="M297" s="32">
        <f>Norway!BA298</f>
        <v>1</v>
      </c>
      <c r="N297" s="32">
        <f>Finland!BA298</f>
        <v>0</v>
      </c>
      <c r="O297" s="32">
        <f>Sweden!BA298</f>
        <v>0</v>
      </c>
      <c r="P297" s="32">
        <f t="shared" si="163"/>
        <v>1</v>
      </c>
      <c r="Q297" s="32">
        <f t="shared" si="164"/>
        <v>1</v>
      </c>
      <c r="S297" s="32" t="str">
        <f t="shared" si="165"/>
        <v>Snow bunting</v>
      </c>
      <c r="T297" s="32">
        <f t="shared" si="166"/>
        <v>1</v>
      </c>
      <c r="U297" s="32">
        <f t="shared" si="167"/>
        <v>1</v>
      </c>
      <c r="V297" s="32" t="str">
        <f t="shared" si="168"/>
        <v>Norway</v>
      </c>
      <c r="X297" s="32" t="str">
        <f t="shared" si="169"/>
        <v>Snow bunting</v>
      </c>
      <c r="Y297" s="32" t="str">
        <f t="shared" si="170"/>
        <v>Norway</v>
      </c>
      <c r="Z297" s="32" t="str">
        <f>IF(AND(P297&gt;0,P297&lt;3),TRIM(IF(L297&gt;0,"Denmark: "&amp;IFERROR(LOOKUP(2,1/(Denmark!$C298:$AZ298&lt;&gt;""),Denmark!$C$4:$AZ$4),"")&amp;" ","")&amp;IF(M297&gt;0,"Norway: "&amp;IFERROR(LOOKUP(2,1/(Norway!$C298:$AZ298&lt;&gt;""),Norway!$C$4:$AZ$4),"")&amp;" ","")&amp;IF(N297&gt;0,"Finland: "&amp;IFERROR(LOOKUP(2,1/(Finland!$C298:$AZ298&lt;&gt;""),Finland!$C$4:$AZ$4),"")&amp;" ","")&amp;IF(O297&gt;0,"Sweden: "&amp;IFERROR(LOOKUP(2,1/(Sweden!$C298:$AZ298&lt;&gt;""),Sweden!$C$4:$AZ$4),"")&amp;" ","")),"")</f>
        <v>Norway: Aleksanteri Mikkola</v>
      </c>
      <c r="AA297" s="32">
        <f t="shared" si="171"/>
        <v>1</v>
      </c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 t="str">
        <f t="shared" si="172"/>
        <v>Snow bunting</v>
      </c>
      <c r="AP297" s="32">
        <f t="shared" si="173"/>
        <v>1</v>
      </c>
      <c r="AQ297" s="32">
        <f t="shared" si="174"/>
        <v>1</v>
      </c>
      <c r="AR297" s="32" t="str">
        <f t="shared" si="175"/>
        <v>Norway</v>
      </c>
      <c r="AS297" s="32">
        <f t="shared" si="176"/>
        <v>1.00014</v>
      </c>
      <c r="AT297" s="32"/>
      <c r="AU297" s="32" t="str">
        <f t="shared" si="177"/>
        <v>Snow bunting</v>
      </c>
      <c r="AV297" s="32" t="str">
        <f t="shared" si="178"/>
        <v>Norway</v>
      </c>
      <c r="AW297" s="32" t="str">
        <f t="shared" si="179"/>
        <v>Norway: Aleksanteri Mikkola</v>
      </c>
      <c r="AX297" s="32">
        <f t="shared" si="180"/>
        <v>1</v>
      </c>
      <c r="AY297" s="32">
        <f t="shared" si="181"/>
        <v>2000.0139999999999</v>
      </c>
      <c r="AZ297" s="32"/>
      <c r="BA297" s="32" t="str">
        <f t="shared" si="182"/>
        <v>Snow bunting</v>
      </c>
      <c r="BB297" s="32">
        <f t="shared" si="183"/>
        <v>1</v>
      </c>
      <c r="BC297" s="32">
        <f t="shared" si="184"/>
        <v>1</v>
      </c>
      <c r="BD297" s="32" t="str">
        <f t="shared" si="185"/>
        <v>Norway</v>
      </c>
      <c r="BE297" s="32">
        <f t="shared" si="186"/>
        <v>-1</v>
      </c>
      <c r="BG297" s="32" t="str">
        <f t="shared" si="187"/>
        <v>Snow bunting</v>
      </c>
      <c r="BH297" s="32" t="str">
        <f t="shared" si="188"/>
        <v>Norway</v>
      </c>
      <c r="BI297" s="32" t="str">
        <f>IF(Q297=1,TRIM(IF(L297&gt;0,"Denmark: "&amp;IFERROR(LOOKUP(2,1/(Denmark!$C298:$AZ298&lt;&gt;""),Denmark!$C$4:$AZ$4),"")&amp;" ","")&amp;IF(M297&gt;0,"Norway: "&amp;IFERROR(LOOKUP(2,1/(Norway!$C298:$AZ298&lt;&gt;""),Norway!$C$4:$AZ$4),"")&amp;" ","")&amp;IF(N297&gt;0,"Finland: "&amp;IFERROR(LOOKUP(2,1/(Finland!$C298:$AZ298&lt;&gt;""),Finland!$C$4:$AZ$4),"")&amp;" ","")&amp;IF(O297&gt;0,"Sweden: "&amp;IFERROR(LOOKUP(2,1/(Sweden!$C298:$AZ298&lt;&gt;""),Sweden!$C$4:$AZ$4),"")&amp;" ","")),"")</f>
        <v>Norway: Aleksanteri Mikkola</v>
      </c>
      <c r="BJ297" s="32">
        <f t="shared" si="189"/>
        <v>1</v>
      </c>
      <c r="BK297" s="32">
        <f t="shared" si="190"/>
        <v>1.00014</v>
      </c>
    </row>
    <row r="298" spans="11:63" ht="13.5" customHeight="1">
      <c r="K298" s="32" t="str">
        <f>Denmark!A299</f>
        <v>Yellowhammer</v>
      </c>
      <c r="L298" s="32">
        <f>Denmark!BA299</f>
        <v>0</v>
      </c>
      <c r="M298" s="32">
        <f>Norway!BA299</f>
        <v>0</v>
      </c>
      <c r="N298" s="32">
        <f>Finland!BA299</f>
        <v>15</v>
      </c>
      <c r="O298" s="32">
        <f>Sweden!BA299</f>
        <v>8</v>
      </c>
      <c r="P298" s="32">
        <f t="shared" si="163"/>
        <v>23</v>
      </c>
      <c r="Q298" s="32">
        <f t="shared" si="164"/>
        <v>2</v>
      </c>
      <c r="S298" s="32" t="str">
        <f t="shared" si="165"/>
        <v>Yellowhammer</v>
      </c>
      <c r="T298" s="32">
        <f t="shared" si="166"/>
        <v>23</v>
      </c>
      <c r="U298" s="32">
        <f t="shared" si="167"/>
        <v>2</v>
      </c>
      <c r="V298" s="32" t="str">
        <f t="shared" si="168"/>
        <v>Finland Sweden</v>
      </c>
      <c r="X298" s="32" t="str">
        <f t="shared" si="169"/>
        <v>Yellowhammer</v>
      </c>
      <c r="Y298" s="32" t="str">
        <f t="shared" si="170"/>
        <v/>
      </c>
      <c r="Z298" s="32" t="str">
        <f>IF(AND(P298&gt;0,P298&lt;3),TRIM(IF(L298&gt;0,"Denmark: "&amp;IFERROR(LOOKUP(2,1/(Denmark!$C299:$AZ299&lt;&gt;""),Denmark!$C$4:$AZ$4),"")&amp;" ","")&amp;IF(M298&gt;0,"Norway: "&amp;IFERROR(LOOKUP(2,1/(Norway!$C299:$AZ299&lt;&gt;""),Norway!$C$4:$AZ$4),"")&amp;" ","")&amp;IF(N298&gt;0,"Finland: "&amp;IFERROR(LOOKUP(2,1/(Finland!$C299:$AZ299&lt;&gt;""),Finland!$C$4:$AZ$4),"")&amp;" ","")&amp;IF(O298&gt;0,"Sweden: "&amp;IFERROR(LOOKUP(2,1/(Sweden!$C299:$AZ299&lt;&gt;""),Sweden!$C$4:$AZ$4),"")&amp;" ","")),"")</f>
        <v/>
      </c>
      <c r="AA298" s="32">
        <f t="shared" si="171"/>
        <v>23</v>
      </c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 t="str">
        <f t="shared" si="172"/>
        <v>Yellowhammer</v>
      </c>
      <c r="AP298" s="32">
        <f t="shared" si="173"/>
        <v>23</v>
      </c>
      <c r="AQ298" s="32">
        <f t="shared" si="174"/>
        <v>2</v>
      </c>
      <c r="AR298" s="32" t="str">
        <f t="shared" si="175"/>
        <v>Finland Sweden</v>
      </c>
      <c r="AS298" s="32">
        <f t="shared" si="176"/>
        <v>23.000129999999999</v>
      </c>
      <c r="AT298" s="32"/>
      <c r="AU298" s="32" t="str">
        <f t="shared" si="177"/>
        <v>Yellowhammer</v>
      </c>
      <c r="AV298" s="32" t="str">
        <f t="shared" si="178"/>
        <v/>
      </c>
      <c r="AW298" s="32" t="str">
        <f t="shared" si="179"/>
        <v/>
      </c>
      <c r="AX298" s="32">
        <f t="shared" si="180"/>
        <v>23</v>
      </c>
      <c r="AY298" s="32">
        <f t="shared" si="181"/>
        <v>-1</v>
      </c>
      <c r="AZ298" s="32"/>
      <c r="BA298" s="32" t="str">
        <f t="shared" si="182"/>
        <v>Yellowhammer</v>
      </c>
      <c r="BB298" s="32">
        <f t="shared" si="183"/>
        <v>23</v>
      </c>
      <c r="BC298" s="32">
        <f t="shared" si="184"/>
        <v>2</v>
      </c>
      <c r="BD298" s="32" t="str">
        <f t="shared" si="185"/>
        <v>Finland Sweden</v>
      </c>
      <c r="BE298" s="32">
        <f t="shared" si="186"/>
        <v>-1</v>
      </c>
      <c r="BG298" s="32" t="str">
        <f t="shared" si="187"/>
        <v>Yellowhammer</v>
      </c>
      <c r="BH298" s="32" t="str">
        <f t="shared" si="188"/>
        <v/>
      </c>
      <c r="BI298" s="32" t="str">
        <f>IF(Q298=1,TRIM(IF(L298&gt;0,"Denmark: "&amp;IFERROR(LOOKUP(2,1/(Denmark!$C299:$AZ299&lt;&gt;""),Denmark!$C$4:$AZ$4),"")&amp;" ","")&amp;IF(M298&gt;0,"Norway: "&amp;IFERROR(LOOKUP(2,1/(Norway!$C299:$AZ299&lt;&gt;""),Norway!$C$4:$AZ$4),"")&amp;" ","")&amp;IF(N298&gt;0,"Finland: "&amp;IFERROR(LOOKUP(2,1/(Finland!$C299:$AZ299&lt;&gt;""),Finland!$C$4:$AZ$4),"")&amp;" ","")&amp;IF(O298&gt;0,"Sweden: "&amp;IFERROR(LOOKUP(2,1/(Sweden!$C299:$AZ299&lt;&gt;""),Sweden!$C$4:$AZ$4),"")&amp;" ","")),"")</f>
        <v/>
      </c>
      <c r="BJ298" s="32">
        <f t="shared" si="189"/>
        <v>23</v>
      </c>
      <c r="BK298" s="32">
        <f t="shared" si="190"/>
        <v>-1</v>
      </c>
    </row>
    <row r="299" spans="11:63" ht="13.5" customHeight="1">
      <c r="K299" s="32" t="str">
        <f>Denmark!A300</f>
        <v>Ortolan bunting</v>
      </c>
      <c r="L299" s="32">
        <f>Denmark!BA300</f>
        <v>0</v>
      </c>
      <c r="M299" s="32">
        <f>Norway!BA300</f>
        <v>0</v>
      </c>
      <c r="N299" s="32">
        <f>Finland!BA300</f>
        <v>0</v>
      </c>
      <c r="O299" s="32">
        <f>Sweden!BA300</f>
        <v>0</v>
      </c>
      <c r="P299" s="32">
        <f t="shared" si="163"/>
        <v>0</v>
      </c>
      <c r="Q299" s="32">
        <f t="shared" si="164"/>
        <v>0</v>
      </c>
      <c r="S299" s="32" t="str">
        <f t="shared" si="165"/>
        <v>Ortolan bunting</v>
      </c>
      <c r="T299" s="32">
        <f t="shared" si="166"/>
        <v>0</v>
      </c>
      <c r="U299" s="32">
        <f t="shared" si="167"/>
        <v>0</v>
      </c>
      <c r="V299" s="32" t="str">
        <f t="shared" si="168"/>
        <v/>
      </c>
      <c r="X299" s="32" t="str">
        <f t="shared" si="169"/>
        <v>Ortolan bunting</v>
      </c>
      <c r="Y299" s="32" t="str">
        <f t="shared" si="170"/>
        <v/>
      </c>
      <c r="Z299" s="32" t="str">
        <f>IF(AND(P299&gt;0,P299&lt;3),TRIM(IF(L299&gt;0,"Denmark: "&amp;IFERROR(LOOKUP(2,1/(Denmark!$C300:$AZ300&lt;&gt;""),Denmark!$C$4:$AZ$4),"")&amp;" ","")&amp;IF(M299&gt;0,"Norway: "&amp;IFERROR(LOOKUP(2,1/(Norway!$C300:$AZ300&lt;&gt;""),Norway!$C$4:$AZ$4),"")&amp;" ","")&amp;IF(N299&gt;0,"Finland: "&amp;IFERROR(LOOKUP(2,1/(Finland!$C300:$AZ300&lt;&gt;""),Finland!$C$4:$AZ$4),"")&amp;" ","")&amp;IF(O299&gt;0,"Sweden: "&amp;IFERROR(LOOKUP(2,1/(Sweden!$C300:$AZ300&lt;&gt;""),Sweden!$C$4:$AZ$4),"")&amp;" ","")),"")</f>
        <v/>
      </c>
      <c r="AA299" s="32">
        <f t="shared" si="171"/>
        <v>0</v>
      </c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 t="str">
        <f t="shared" si="172"/>
        <v>Ortolan bunting</v>
      </c>
      <c r="AP299" s="32">
        <f t="shared" si="173"/>
        <v>0</v>
      </c>
      <c r="AQ299" s="32">
        <f t="shared" si="174"/>
        <v>0</v>
      </c>
      <c r="AR299" s="32" t="str">
        <f t="shared" si="175"/>
        <v/>
      </c>
      <c r="AS299" s="32">
        <f t="shared" si="176"/>
        <v>1.2E-4</v>
      </c>
      <c r="AT299" s="32"/>
      <c r="AU299" s="32" t="str">
        <f t="shared" si="177"/>
        <v>Ortolan bunting</v>
      </c>
      <c r="AV299" s="32" t="str">
        <f t="shared" si="178"/>
        <v/>
      </c>
      <c r="AW299" s="32" t="str">
        <f t="shared" si="179"/>
        <v/>
      </c>
      <c r="AX299" s="32">
        <f t="shared" si="180"/>
        <v>0</v>
      </c>
      <c r="AY299" s="32">
        <f t="shared" si="181"/>
        <v>-1</v>
      </c>
      <c r="AZ299" s="32"/>
      <c r="BA299" s="32" t="str">
        <f t="shared" si="182"/>
        <v>Ortolan bunting</v>
      </c>
      <c r="BB299" s="32">
        <f t="shared" si="183"/>
        <v>0</v>
      </c>
      <c r="BC299" s="32">
        <f t="shared" si="184"/>
        <v>0</v>
      </c>
      <c r="BD299" s="32" t="str">
        <f t="shared" si="185"/>
        <v/>
      </c>
      <c r="BE299" s="32">
        <f t="shared" si="186"/>
        <v>-1</v>
      </c>
      <c r="BG299" s="32" t="str">
        <f t="shared" si="187"/>
        <v>Ortolan bunting</v>
      </c>
      <c r="BH299" s="32" t="str">
        <f t="shared" si="188"/>
        <v/>
      </c>
      <c r="BI299" s="32" t="str">
        <f>IF(Q299=1,TRIM(IF(L299&gt;0,"Denmark: "&amp;IFERROR(LOOKUP(2,1/(Denmark!$C300:$AZ300&lt;&gt;""),Denmark!$C$4:$AZ$4),"")&amp;" ","")&amp;IF(M299&gt;0,"Norway: "&amp;IFERROR(LOOKUP(2,1/(Norway!$C300:$AZ300&lt;&gt;""),Norway!$C$4:$AZ$4),"")&amp;" ","")&amp;IF(N299&gt;0,"Finland: "&amp;IFERROR(LOOKUP(2,1/(Finland!$C300:$AZ300&lt;&gt;""),Finland!$C$4:$AZ$4),"")&amp;" ","")&amp;IF(O299&gt;0,"Sweden: "&amp;IFERROR(LOOKUP(2,1/(Sweden!$C300:$AZ300&lt;&gt;""),Sweden!$C$4:$AZ$4),"")&amp;" ","")),"")</f>
        <v/>
      </c>
      <c r="BJ299" s="32">
        <f t="shared" si="189"/>
        <v>0</v>
      </c>
      <c r="BK299" s="32">
        <f t="shared" si="190"/>
        <v>-1</v>
      </c>
    </row>
    <row r="300" spans="11:63" ht="13.5" customHeight="1">
      <c r="K300" s="32" t="str">
        <f>Denmark!A301</f>
        <v>Rustic bunting</v>
      </c>
      <c r="L300" s="32">
        <f>Denmark!BA301</f>
        <v>0</v>
      </c>
      <c r="M300" s="32">
        <f>Norway!BA301</f>
        <v>0</v>
      </c>
      <c r="N300" s="32">
        <f>Finland!BA301</f>
        <v>5</v>
      </c>
      <c r="O300" s="32">
        <f>Sweden!BA301</f>
        <v>0</v>
      </c>
      <c r="P300" s="32">
        <f t="shared" si="163"/>
        <v>5</v>
      </c>
      <c r="Q300" s="32">
        <f t="shared" si="164"/>
        <v>1</v>
      </c>
      <c r="S300" s="32" t="str">
        <f t="shared" si="165"/>
        <v>Rustic bunting</v>
      </c>
      <c r="T300" s="32">
        <f t="shared" si="166"/>
        <v>5</v>
      </c>
      <c r="U300" s="32">
        <f t="shared" si="167"/>
        <v>1</v>
      </c>
      <c r="V300" s="32" t="str">
        <f t="shared" si="168"/>
        <v>Finland</v>
      </c>
      <c r="X300" s="32" t="str">
        <f t="shared" si="169"/>
        <v>Rustic bunting</v>
      </c>
      <c r="Y300" s="32" t="str">
        <f t="shared" si="170"/>
        <v/>
      </c>
      <c r="Z300" s="32" t="str">
        <f>IF(AND(P300&gt;0,P300&lt;3),TRIM(IF(L300&gt;0,"Denmark: "&amp;IFERROR(LOOKUP(2,1/(Denmark!$C301:$AZ301&lt;&gt;""),Denmark!$C$4:$AZ$4),"")&amp;" ","")&amp;IF(M300&gt;0,"Norway: "&amp;IFERROR(LOOKUP(2,1/(Norway!$C301:$AZ301&lt;&gt;""),Norway!$C$4:$AZ$4),"")&amp;" ","")&amp;IF(N300&gt;0,"Finland: "&amp;IFERROR(LOOKUP(2,1/(Finland!$C301:$AZ301&lt;&gt;""),Finland!$C$4:$AZ$4),"")&amp;" ","")&amp;IF(O300&gt;0,"Sweden: "&amp;IFERROR(LOOKUP(2,1/(Sweden!$C301:$AZ301&lt;&gt;""),Sweden!$C$4:$AZ$4),"")&amp;" ","")),"")</f>
        <v/>
      </c>
      <c r="AA300" s="32">
        <f t="shared" si="171"/>
        <v>5</v>
      </c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 t="str">
        <f t="shared" si="172"/>
        <v>Rustic bunting</v>
      </c>
      <c r="AP300" s="32">
        <f t="shared" si="173"/>
        <v>5</v>
      </c>
      <c r="AQ300" s="32">
        <f t="shared" si="174"/>
        <v>1</v>
      </c>
      <c r="AR300" s="32" t="str">
        <f t="shared" si="175"/>
        <v>Finland</v>
      </c>
      <c r="AS300" s="32">
        <f t="shared" si="176"/>
        <v>5.0001100000000003</v>
      </c>
      <c r="AT300" s="32"/>
      <c r="AU300" s="32" t="str">
        <f t="shared" si="177"/>
        <v>Rustic bunting</v>
      </c>
      <c r="AV300" s="32" t="str">
        <f t="shared" si="178"/>
        <v/>
      </c>
      <c r="AW300" s="32" t="str">
        <f t="shared" si="179"/>
        <v/>
      </c>
      <c r="AX300" s="32">
        <f t="shared" si="180"/>
        <v>5</v>
      </c>
      <c r="AY300" s="32">
        <f t="shared" si="181"/>
        <v>-1</v>
      </c>
      <c r="AZ300" s="32"/>
      <c r="BA300" s="32" t="str">
        <f t="shared" si="182"/>
        <v>Rustic bunting</v>
      </c>
      <c r="BB300" s="32">
        <f t="shared" si="183"/>
        <v>5</v>
      </c>
      <c r="BC300" s="32">
        <f t="shared" si="184"/>
        <v>1</v>
      </c>
      <c r="BD300" s="32" t="str">
        <f t="shared" si="185"/>
        <v>Finland</v>
      </c>
      <c r="BE300" s="32">
        <f t="shared" si="186"/>
        <v>-1</v>
      </c>
      <c r="BG300" s="32" t="str">
        <f t="shared" si="187"/>
        <v>Rustic bunting</v>
      </c>
      <c r="BH300" s="32" t="str">
        <f t="shared" si="188"/>
        <v>Finland</v>
      </c>
      <c r="BI300" s="32" t="str">
        <f>IF(Q300=1,TRIM(IF(L300&gt;0,"Denmark: "&amp;IFERROR(LOOKUP(2,1/(Denmark!$C301:$AZ301&lt;&gt;""),Denmark!$C$4:$AZ$4),"")&amp;" ","")&amp;IF(M300&gt;0,"Norway: "&amp;IFERROR(LOOKUP(2,1/(Norway!$C301:$AZ301&lt;&gt;""),Norway!$C$4:$AZ$4),"")&amp;" ","")&amp;IF(N300&gt;0,"Finland: "&amp;IFERROR(LOOKUP(2,1/(Finland!$C301:$AZ301&lt;&gt;""),Finland!$C$4:$AZ$4),"")&amp;" ","")&amp;IF(O300&gt;0,"Sweden: "&amp;IFERROR(LOOKUP(2,1/(Sweden!$C301:$AZ301&lt;&gt;""),Sweden!$C$4:$AZ$4),"")&amp;" ","")),"")</f>
        <v>Finland: Tuomas Meriläinen</v>
      </c>
      <c r="BJ300" s="32">
        <f t="shared" si="189"/>
        <v>5</v>
      </c>
      <c r="BK300" s="32">
        <f t="shared" si="190"/>
        <v>5.0001100000000003</v>
      </c>
    </row>
    <row r="301" spans="11:63" ht="13.5" customHeight="1">
      <c r="K301" s="32" t="str">
        <f>Denmark!A302</f>
        <v>Little bunting</v>
      </c>
      <c r="L301" s="32">
        <f>Denmark!BA302</f>
        <v>0</v>
      </c>
      <c r="M301" s="32">
        <f>Norway!BA302</f>
        <v>0</v>
      </c>
      <c r="N301" s="32">
        <f>Finland!BA302</f>
        <v>0</v>
      </c>
      <c r="O301" s="32">
        <f>Sweden!BA302</f>
        <v>0</v>
      </c>
      <c r="P301" s="32">
        <f t="shared" si="163"/>
        <v>0</v>
      </c>
      <c r="Q301" s="32">
        <f t="shared" si="164"/>
        <v>0</v>
      </c>
      <c r="S301" s="32" t="str">
        <f t="shared" si="165"/>
        <v>Little bunting</v>
      </c>
      <c r="T301" s="32">
        <f t="shared" si="166"/>
        <v>0</v>
      </c>
      <c r="U301" s="32">
        <f t="shared" si="167"/>
        <v>0</v>
      </c>
      <c r="V301" s="32" t="str">
        <f t="shared" si="168"/>
        <v/>
      </c>
      <c r="X301" s="32" t="str">
        <f t="shared" si="169"/>
        <v>Little bunting</v>
      </c>
      <c r="Y301" s="32" t="str">
        <f t="shared" si="170"/>
        <v/>
      </c>
      <c r="Z301" s="32" t="str">
        <f>IF(AND(P301&gt;0,P301&lt;3),TRIM(IF(L301&gt;0,"Denmark: "&amp;IFERROR(LOOKUP(2,1/(Denmark!$C302:$AZ302&lt;&gt;""),Denmark!$C$4:$AZ$4),"")&amp;" ","")&amp;IF(M301&gt;0,"Norway: "&amp;IFERROR(LOOKUP(2,1/(Norway!$C302:$AZ302&lt;&gt;""),Norway!$C$4:$AZ$4),"")&amp;" ","")&amp;IF(N301&gt;0,"Finland: "&amp;IFERROR(LOOKUP(2,1/(Finland!$C302:$AZ302&lt;&gt;""),Finland!$C$4:$AZ$4),"")&amp;" ","")&amp;IF(O301&gt;0,"Sweden: "&amp;IFERROR(LOOKUP(2,1/(Sweden!$C302:$AZ302&lt;&gt;""),Sweden!$C$4:$AZ$4),"")&amp;" ","")),"")</f>
        <v/>
      </c>
      <c r="AA301" s="32">
        <f t="shared" si="171"/>
        <v>0</v>
      </c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 t="str">
        <f t="shared" si="172"/>
        <v>Little bunting</v>
      </c>
      <c r="AP301" s="32">
        <f t="shared" si="173"/>
        <v>0</v>
      </c>
      <c r="AQ301" s="32">
        <f t="shared" si="174"/>
        <v>0</v>
      </c>
      <c r="AR301" s="32" t="str">
        <f t="shared" si="175"/>
        <v/>
      </c>
      <c r="AS301" s="32">
        <f t="shared" si="176"/>
        <v>1E-4</v>
      </c>
      <c r="AT301" s="32"/>
      <c r="AU301" s="32" t="str">
        <f t="shared" si="177"/>
        <v>Little bunting</v>
      </c>
      <c r="AV301" s="32" t="str">
        <f t="shared" si="178"/>
        <v/>
      </c>
      <c r="AW301" s="32" t="str">
        <f t="shared" si="179"/>
        <v/>
      </c>
      <c r="AX301" s="32">
        <f t="shared" si="180"/>
        <v>0</v>
      </c>
      <c r="AY301" s="32">
        <f t="shared" si="181"/>
        <v>-1</v>
      </c>
      <c r="AZ301" s="32"/>
      <c r="BA301" s="32" t="str">
        <f t="shared" si="182"/>
        <v>Little bunting</v>
      </c>
      <c r="BB301" s="32">
        <f t="shared" si="183"/>
        <v>0</v>
      </c>
      <c r="BC301" s="32">
        <f t="shared" si="184"/>
        <v>0</v>
      </c>
      <c r="BD301" s="32" t="str">
        <f t="shared" si="185"/>
        <v/>
      </c>
      <c r="BE301" s="32">
        <f t="shared" si="186"/>
        <v>-1</v>
      </c>
      <c r="BG301" s="32" t="str">
        <f t="shared" si="187"/>
        <v>Little bunting</v>
      </c>
      <c r="BH301" s="32" t="str">
        <f t="shared" si="188"/>
        <v/>
      </c>
      <c r="BI301" s="32" t="str">
        <f>IF(Q301=1,TRIM(IF(L301&gt;0,"Denmark: "&amp;IFERROR(LOOKUP(2,1/(Denmark!$C302:$AZ302&lt;&gt;""),Denmark!$C$4:$AZ$4),"")&amp;" ","")&amp;IF(M301&gt;0,"Norway: "&amp;IFERROR(LOOKUP(2,1/(Norway!$C302:$AZ302&lt;&gt;""),Norway!$C$4:$AZ$4),"")&amp;" ","")&amp;IF(N301&gt;0,"Finland: "&amp;IFERROR(LOOKUP(2,1/(Finland!$C302:$AZ302&lt;&gt;""),Finland!$C$4:$AZ$4),"")&amp;" ","")&amp;IF(O301&gt;0,"Sweden: "&amp;IFERROR(LOOKUP(2,1/(Sweden!$C302:$AZ302&lt;&gt;""),Sweden!$C$4:$AZ$4),"")&amp;" ","")),"")</f>
        <v/>
      </c>
      <c r="BJ301" s="32">
        <f t="shared" si="189"/>
        <v>0</v>
      </c>
      <c r="BK301" s="32">
        <f t="shared" si="190"/>
        <v>-1</v>
      </c>
    </row>
    <row r="302" spans="11:63" ht="13.5" customHeight="1">
      <c r="K302" s="32" t="str">
        <f>Denmark!A303</f>
        <v>Common reed bunting</v>
      </c>
      <c r="L302" s="32">
        <f>Denmark!BA303</f>
        <v>0</v>
      </c>
      <c r="M302" s="32">
        <f>Norway!BA303</f>
        <v>0</v>
      </c>
      <c r="N302" s="32">
        <f>Finland!BA303</f>
        <v>13</v>
      </c>
      <c r="O302" s="32">
        <f>Sweden!BA303</f>
        <v>9</v>
      </c>
      <c r="P302" s="32">
        <f t="shared" si="163"/>
        <v>22</v>
      </c>
      <c r="Q302" s="32">
        <f t="shared" si="164"/>
        <v>2</v>
      </c>
      <c r="S302" s="32" t="str">
        <f t="shared" si="165"/>
        <v>Common reed bunting</v>
      </c>
      <c r="T302" s="32">
        <f t="shared" si="166"/>
        <v>22</v>
      </c>
      <c r="U302" s="32">
        <f t="shared" si="167"/>
        <v>2</v>
      </c>
      <c r="V302" s="32" t="str">
        <f t="shared" si="168"/>
        <v>Finland Sweden</v>
      </c>
      <c r="X302" s="32" t="str">
        <f t="shared" si="169"/>
        <v>Common reed bunting</v>
      </c>
      <c r="Y302" s="32" t="str">
        <f t="shared" si="170"/>
        <v/>
      </c>
      <c r="Z302" s="32" t="str">
        <f>IF(AND(P302&gt;0,P302&lt;3),TRIM(IF(L302&gt;0,"Denmark: "&amp;IFERROR(LOOKUP(2,1/(Denmark!$C303:$AZ303&lt;&gt;""),Denmark!$C$4:$AZ$4),"")&amp;" ","")&amp;IF(M302&gt;0,"Norway: "&amp;IFERROR(LOOKUP(2,1/(Norway!$C303:$AZ303&lt;&gt;""),Norway!$C$4:$AZ$4),"")&amp;" ","")&amp;IF(N302&gt;0,"Finland: "&amp;IFERROR(LOOKUP(2,1/(Finland!$C303:$AZ303&lt;&gt;""),Finland!$C$4:$AZ$4),"")&amp;" ","")&amp;IF(O302&gt;0,"Sweden: "&amp;IFERROR(LOOKUP(2,1/(Sweden!$C303:$AZ303&lt;&gt;""),Sweden!$C$4:$AZ$4),"")&amp;" ","")),"")</f>
        <v/>
      </c>
      <c r="AA302" s="32">
        <f t="shared" si="171"/>
        <v>22</v>
      </c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 t="str">
        <f t="shared" si="172"/>
        <v>Common reed bunting</v>
      </c>
      <c r="AP302" s="32">
        <f t="shared" si="173"/>
        <v>22</v>
      </c>
      <c r="AQ302" s="32">
        <f t="shared" si="174"/>
        <v>2</v>
      </c>
      <c r="AR302" s="32" t="str">
        <f t="shared" si="175"/>
        <v>Finland Sweden</v>
      </c>
      <c r="AS302" s="32">
        <f t="shared" si="176"/>
        <v>22.00009</v>
      </c>
      <c r="AT302" s="32"/>
      <c r="AU302" s="32" t="str">
        <f t="shared" si="177"/>
        <v>Common reed bunting</v>
      </c>
      <c r="AV302" s="32" t="str">
        <f t="shared" si="178"/>
        <v/>
      </c>
      <c r="AW302" s="32" t="str">
        <f t="shared" si="179"/>
        <v/>
      </c>
      <c r="AX302" s="32">
        <f t="shared" si="180"/>
        <v>22</v>
      </c>
      <c r="AY302" s="32">
        <f t="shared" si="181"/>
        <v>-1</v>
      </c>
      <c r="AZ302" s="32"/>
      <c r="BA302" s="32" t="str">
        <f t="shared" si="182"/>
        <v>Common reed bunting</v>
      </c>
      <c r="BB302" s="32">
        <f t="shared" si="183"/>
        <v>22</v>
      </c>
      <c r="BC302" s="32">
        <f t="shared" si="184"/>
        <v>2</v>
      </c>
      <c r="BD302" s="32" t="str">
        <f t="shared" si="185"/>
        <v>Finland Sweden</v>
      </c>
      <c r="BE302" s="32">
        <f t="shared" si="186"/>
        <v>-1</v>
      </c>
      <c r="BG302" s="32" t="str">
        <f t="shared" si="187"/>
        <v>Common reed bunting</v>
      </c>
      <c r="BH302" s="32" t="str">
        <f t="shared" si="188"/>
        <v/>
      </c>
      <c r="BI302" s="32" t="str">
        <f>IF(Q302=1,TRIM(IF(L302&gt;0,"Denmark: "&amp;IFERROR(LOOKUP(2,1/(Denmark!$C303:$AZ303&lt;&gt;""),Denmark!$C$4:$AZ$4),"")&amp;" ","")&amp;IF(M302&gt;0,"Norway: "&amp;IFERROR(LOOKUP(2,1/(Norway!$C303:$AZ303&lt;&gt;""),Norway!$C$4:$AZ$4),"")&amp;" ","")&amp;IF(N302&gt;0,"Finland: "&amp;IFERROR(LOOKUP(2,1/(Finland!$C303:$AZ303&lt;&gt;""),Finland!$C$4:$AZ$4),"")&amp;" ","")&amp;IF(O302&gt;0,"Sweden: "&amp;IFERROR(LOOKUP(2,1/(Sweden!$C303:$AZ303&lt;&gt;""),Sweden!$C$4:$AZ$4),"")&amp;" ","")),"")</f>
        <v/>
      </c>
      <c r="BJ302" s="32">
        <f t="shared" si="189"/>
        <v>22</v>
      </c>
      <c r="BK302" s="32">
        <f t="shared" si="190"/>
        <v>-1</v>
      </c>
    </row>
    <row r="303" spans="11:63" ht="13.5" customHeight="1">
      <c r="K303" s="32" t="str">
        <f>Denmark!A304</f>
        <v>Corn bunting</v>
      </c>
      <c r="L303" s="32">
        <f>Denmark!BA304</f>
        <v>0</v>
      </c>
      <c r="M303" s="32">
        <f>Norway!BA304</f>
        <v>0</v>
      </c>
      <c r="N303" s="32">
        <f>Finland!BA304</f>
        <v>0</v>
      </c>
      <c r="O303" s="32">
        <f>Sweden!BA304</f>
        <v>0</v>
      </c>
      <c r="P303" s="32">
        <f t="shared" si="163"/>
        <v>0</v>
      </c>
      <c r="Q303" s="32">
        <f t="shared" si="164"/>
        <v>0</v>
      </c>
      <c r="S303" s="32" t="str">
        <f t="shared" si="165"/>
        <v>Corn bunting</v>
      </c>
      <c r="T303" s="32">
        <f t="shared" si="166"/>
        <v>0</v>
      </c>
      <c r="U303" s="32">
        <f t="shared" si="167"/>
        <v>0</v>
      </c>
      <c r="V303" s="32" t="str">
        <f t="shared" si="168"/>
        <v/>
      </c>
      <c r="X303" s="32" t="str">
        <f t="shared" si="169"/>
        <v>Corn bunting</v>
      </c>
      <c r="Y303" s="32" t="str">
        <f t="shared" si="170"/>
        <v/>
      </c>
      <c r="Z303" s="32" t="str">
        <f>IF(AND(P303&gt;0,P303&lt;3),TRIM(IF(L303&gt;0,"Denmark: "&amp;IFERROR(LOOKUP(2,1/(Denmark!$C304:$AZ304&lt;&gt;""),Denmark!$C$4:$AZ$4),"")&amp;" ","")&amp;IF(M303&gt;0,"Norway: "&amp;IFERROR(LOOKUP(2,1/(Norway!$C304:$AZ304&lt;&gt;""),Norway!$C$4:$AZ$4),"")&amp;" ","")&amp;IF(N303&gt;0,"Finland: "&amp;IFERROR(LOOKUP(2,1/(Finland!$C304:$AZ304&lt;&gt;""),Finland!$C$4:$AZ$4),"")&amp;" ","")&amp;IF(O303&gt;0,"Sweden: "&amp;IFERROR(LOOKUP(2,1/(Sweden!$C304:$AZ304&lt;&gt;""),Sweden!$C$4:$AZ$4),"")&amp;" ","")),"")</f>
        <v/>
      </c>
      <c r="AA303" s="32">
        <f t="shared" si="171"/>
        <v>0</v>
      </c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 t="str">
        <f t="shared" si="172"/>
        <v>Corn bunting</v>
      </c>
      <c r="AP303" s="32">
        <f t="shared" si="173"/>
        <v>0</v>
      </c>
      <c r="AQ303" s="32">
        <f t="shared" si="174"/>
        <v>0</v>
      </c>
      <c r="AR303" s="32" t="str">
        <f t="shared" si="175"/>
        <v/>
      </c>
      <c r="AS303" s="32">
        <f t="shared" si="176"/>
        <v>8.0000000000000007E-5</v>
      </c>
      <c r="AT303" s="32"/>
      <c r="AU303" s="32" t="str">
        <f t="shared" si="177"/>
        <v>Corn bunting</v>
      </c>
      <c r="AV303" s="32" t="str">
        <f t="shared" si="178"/>
        <v/>
      </c>
      <c r="AW303" s="32" t="str">
        <f t="shared" si="179"/>
        <v/>
      </c>
      <c r="AX303" s="32">
        <f t="shared" si="180"/>
        <v>0</v>
      </c>
      <c r="AY303" s="32">
        <f t="shared" si="181"/>
        <v>-1</v>
      </c>
      <c r="AZ303" s="32"/>
      <c r="BA303" s="32" t="str">
        <f t="shared" si="182"/>
        <v>Corn bunting</v>
      </c>
      <c r="BB303" s="32">
        <f t="shared" si="183"/>
        <v>0</v>
      </c>
      <c r="BC303" s="32">
        <f t="shared" si="184"/>
        <v>0</v>
      </c>
      <c r="BD303" s="32" t="str">
        <f t="shared" si="185"/>
        <v/>
      </c>
      <c r="BE303" s="32">
        <f t="shared" si="186"/>
        <v>-1</v>
      </c>
      <c r="BG303" s="32" t="str">
        <f t="shared" si="187"/>
        <v>Corn bunting</v>
      </c>
      <c r="BH303" s="32" t="str">
        <f t="shared" si="188"/>
        <v/>
      </c>
      <c r="BI303" s="32" t="str">
        <f>IF(Q303=1,TRIM(IF(L303&gt;0,"Denmark: "&amp;IFERROR(LOOKUP(2,1/(Denmark!$C304:$AZ304&lt;&gt;""),Denmark!$C$4:$AZ$4),"")&amp;" ","")&amp;IF(M303&gt;0,"Norway: "&amp;IFERROR(LOOKUP(2,1/(Norway!$C304:$AZ304&lt;&gt;""),Norway!$C$4:$AZ$4),"")&amp;" ","")&amp;IF(N303&gt;0,"Finland: "&amp;IFERROR(LOOKUP(2,1/(Finland!$C304:$AZ304&lt;&gt;""),Finland!$C$4:$AZ$4),"")&amp;" ","")&amp;IF(O303&gt;0,"Sweden: "&amp;IFERROR(LOOKUP(2,1/(Sweden!$C304:$AZ304&lt;&gt;""),Sweden!$C$4:$AZ$4),"")&amp;" ","")),"")</f>
        <v/>
      </c>
      <c r="BJ303" s="32">
        <f t="shared" si="189"/>
        <v>0</v>
      </c>
      <c r="BK303" s="32">
        <f t="shared" si="190"/>
        <v>-1</v>
      </c>
    </row>
    <row r="304" spans="11:63" ht="13.5" customHeight="1">
      <c r="K304" s="32" t="str">
        <f>Denmark!A305</f>
        <v>Bar-headed goose</v>
      </c>
      <c r="L304" s="32">
        <f>Denmark!BA305</f>
        <v>0</v>
      </c>
      <c r="M304" s="32">
        <f>Norway!BA305</f>
        <v>0</v>
      </c>
      <c r="N304" s="32">
        <f>Finland!BA305</f>
        <v>0</v>
      </c>
      <c r="O304" s="32">
        <f>Sweden!BA305</f>
        <v>1</v>
      </c>
      <c r="P304" s="32">
        <f t="shared" si="163"/>
        <v>1</v>
      </c>
      <c r="Q304" s="32">
        <f t="shared" si="164"/>
        <v>1</v>
      </c>
      <c r="S304" s="32" t="str">
        <f t="shared" si="165"/>
        <v>Bar-headed goose</v>
      </c>
      <c r="T304" s="32">
        <f t="shared" si="166"/>
        <v>1</v>
      </c>
      <c r="U304" s="32">
        <f t="shared" si="167"/>
        <v>1</v>
      </c>
      <c r="V304" s="32" t="str">
        <f t="shared" si="168"/>
        <v>Sweden</v>
      </c>
      <c r="X304" s="32" t="str">
        <f t="shared" si="169"/>
        <v>Bar-headed goose</v>
      </c>
      <c r="Y304" s="32" t="str">
        <f t="shared" si="170"/>
        <v>Sweden</v>
      </c>
      <c r="Z304" s="32" t="str">
        <f>IF(AND(P304&gt;0,P304&lt;3),TRIM(IF(L304&gt;0,"Denmark: "&amp;IFERROR(LOOKUP(2,1/(Denmark!$C305:$AZ305&lt;&gt;""),Denmark!$C$4:$AZ$4),"")&amp;" ","")&amp;IF(M304&gt;0,"Norway: "&amp;IFERROR(LOOKUP(2,1/(Norway!$C305:$AZ305&lt;&gt;""),Norway!$C$4:$AZ$4),"")&amp;" ","")&amp;IF(N304&gt;0,"Finland: "&amp;IFERROR(LOOKUP(2,1/(Finland!$C305:$AZ305&lt;&gt;""),Finland!$C$4:$AZ$4),"")&amp;" ","")&amp;IF(O304&gt;0,"Sweden: "&amp;IFERROR(LOOKUP(2,1/(Sweden!$C305:$AZ305&lt;&gt;""),Sweden!$C$4:$AZ$4),"")&amp;" ","")),"")</f>
        <v>Sweden: Eskil Friberg</v>
      </c>
      <c r="AA304" s="32">
        <f t="shared" si="171"/>
        <v>1</v>
      </c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 t="str">
        <f t="shared" si="172"/>
        <v>Bar-headed goose</v>
      </c>
      <c r="AP304" s="32">
        <f t="shared" si="173"/>
        <v>1</v>
      </c>
      <c r="AQ304" s="32">
        <f t="shared" si="174"/>
        <v>1</v>
      </c>
      <c r="AR304" s="32" t="str">
        <f t="shared" si="175"/>
        <v>Sweden</v>
      </c>
      <c r="AS304" s="32">
        <f t="shared" si="176"/>
        <v>1.00007</v>
      </c>
      <c r="AT304" s="32"/>
      <c r="AU304" s="32" t="str">
        <f t="shared" si="177"/>
        <v>Bar-headed goose</v>
      </c>
      <c r="AV304" s="32" t="str">
        <f t="shared" si="178"/>
        <v>Sweden</v>
      </c>
      <c r="AW304" s="32" t="str">
        <f t="shared" si="179"/>
        <v>Sweden: Eskil Friberg</v>
      </c>
      <c r="AX304" s="32">
        <f t="shared" si="180"/>
        <v>1</v>
      </c>
      <c r="AY304" s="32">
        <f t="shared" si="181"/>
        <v>2000.0070000000001</v>
      </c>
      <c r="AZ304" s="32"/>
      <c r="BA304" s="32" t="str">
        <f t="shared" si="182"/>
        <v>Bar-headed goose</v>
      </c>
      <c r="BB304" s="32">
        <f t="shared" si="183"/>
        <v>1</v>
      </c>
      <c r="BC304" s="32">
        <f t="shared" si="184"/>
        <v>1</v>
      </c>
      <c r="BD304" s="32" t="str">
        <f t="shared" si="185"/>
        <v>Sweden</v>
      </c>
      <c r="BE304" s="32">
        <f t="shared" si="186"/>
        <v>-1</v>
      </c>
      <c r="BG304" s="32" t="str">
        <f t="shared" si="187"/>
        <v>Bar-headed goose</v>
      </c>
      <c r="BH304" s="32" t="str">
        <f t="shared" si="188"/>
        <v>Sweden</v>
      </c>
      <c r="BI304" s="32" t="str">
        <f>IF(Q304=1,TRIM(IF(L304&gt;0,"Denmark: "&amp;IFERROR(LOOKUP(2,1/(Denmark!$C305:$AZ305&lt;&gt;""),Denmark!$C$4:$AZ$4),"")&amp;" ","")&amp;IF(M304&gt;0,"Norway: "&amp;IFERROR(LOOKUP(2,1/(Norway!$C305:$AZ305&lt;&gt;""),Norway!$C$4:$AZ$4),"")&amp;" ","")&amp;IF(N304&gt;0,"Finland: "&amp;IFERROR(LOOKUP(2,1/(Finland!$C305:$AZ305&lt;&gt;""),Finland!$C$4:$AZ$4),"")&amp;" ","")&amp;IF(O304&gt;0,"Sweden: "&amp;IFERROR(LOOKUP(2,1/(Sweden!$C305:$AZ305&lt;&gt;""),Sweden!$C$4:$AZ$4),"")&amp;" ","")),"")</f>
        <v>Sweden: Eskil Friberg</v>
      </c>
      <c r="BJ304" s="32">
        <f t="shared" si="189"/>
        <v>1</v>
      </c>
      <c r="BK304" s="32">
        <f t="shared" si="190"/>
        <v>1.00007</v>
      </c>
    </row>
    <row r="305" spans="11:63" ht="13.5" customHeight="1">
      <c r="K305" s="32" t="str">
        <f>Denmark!A306</f>
        <v>Mandarin duck</v>
      </c>
      <c r="L305" s="32">
        <f>Denmark!BA306</f>
        <v>0</v>
      </c>
      <c r="M305" s="32">
        <f>Norway!BA306</f>
        <v>0</v>
      </c>
      <c r="N305" s="32">
        <f>Finland!BA306</f>
        <v>0</v>
      </c>
      <c r="O305" s="32">
        <f>Sweden!BA306</f>
        <v>0</v>
      </c>
      <c r="P305" s="32">
        <f t="shared" si="163"/>
        <v>0</v>
      </c>
      <c r="Q305" s="32">
        <f t="shared" si="164"/>
        <v>0</v>
      </c>
      <c r="S305" s="32" t="str">
        <f t="shared" si="165"/>
        <v>Mandarin duck</v>
      </c>
      <c r="T305" s="32">
        <f t="shared" si="166"/>
        <v>0</v>
      </c>
      <c r="U305" s="32">
        <f t="shared" si="167"/>
        <v>0</v>
      </c>
      <c r="V305" s="32" t="str">
        <f t="shared" si="168"/>
        <v/>
      </c>
      <c r="X305" s="32" t="str">
        <f t="shared" si="169"/>
        <v>Mandarin duck</v>
      </c>
      <c r="Y305" s="32" t="str">
        <f t="shared" si="170"/>
        <v/>
      </c>
      <c r="Z305" s="32" t="str">
        <f>IF(AND(P305&gt;0,P305&lt;3),TRIM(IF(L305&gt;0,"Denmark: "&amp;IFERROR(LOOKUP(2,1/(Denmark!$C306:$AZ306&lt;&gt;""),Denmark!$C$4:$AZ$4),"")&amp;" ","")&amp;IF(M305&gt;0,"Norway: "&amp;IFERROR(LOOKUP(2,1/(Norway!$C306:$AZ306&lt;&gt;""),Norway!$C$4:$AZ$4),"")&amp;" ","")&amp;IF(N305&gt;0,"Finland: "&amp;IFERROR(LOOKUP(2,1/(Finland!$C306:$AZ306&lt;&gt;""),Finland!$C$4:$AZ$4),"")&amp;" ","")&amp;IF(O305&gt;0,"Sweden: "&amp;IFERROR(LOOKUP(2,1/(Sweden!$C306:$AZ306&lt;&gt;""),Sweden!$C$4:$AZ$4),"")&amp;" ","")),"")</f>
        <v/>
      </c>
      <c r="AA305" s="32">
        <f t="shared" si="171"/>
        <v>0</v>
      </c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 t="str">
        <f t="shared" si="172"/>
        <v>Mandarin duck</v>
      </c>
      <c r="AP305" s="32">
        <f t="shared" si="173"/>
        <v>0</v>
      </c>
      <c r="AQ305" s="32">
        <f t="shared" si="174"/>
        <v>0</v>
      </c>
      <c r="AR305" s="32" t="str">
        <f t="shared" si="175"/>
        <v/>
      </c>
      <c r="AS305" s="32">
        <f t="shared" si="176"/>
        <v>6.0000000000000002E-5</v>
      </c>
      <c r="AT305" s="32"/>
      <c r="AU305" s="32" t="str">
        <f t="shared" si="177"/>
        <v>Mandarin duck</v>
      </c>
      <c r="AV305" s="32" t="str">
        <f t="shared" si="178"/>
        <v/>
      </c>
      <c r="AW305" s="32" t="str">
        <f t="shared" si="179"/>
        <v/>
      </c>
      <c r="AX305" s="32">
        <f t="shared" si="180"/>
        <v>0</v>
      </c>
      <c r="AY305" s="32">
        <f t="shared" si="181"/>
        <v>-1</v>
      </c>
      <c r="AZ305" s="32"/>
      <c r="BA305" s="32" t="str">
        <f t="shared" si="182"/>
        <v>Mandarin duck</v>
      </c>
      <c r="BB305" s="32">
        <f t="shared" si="183"/>
        <v>0</v>
      </c>
      <c r="BC305" s="32">
        <f t="shared" si="184"/>
        <v>0</v>
      </c>
      <c r="BD305" s="32" t="str">
        <f t="shared" si="185"/>
        <v/>
      </c>
      <c r="BE305" s="32">
        <f t="shared" si="186"/>
        <v>-1</v>
      </c>
      <c r="BG305" s="32" t="str">
        <f t="shared" si="187"/>
        <v>Mandarin duck</v>
      </c>
      <c r="BH305" s="32" t="str">
        <f t="shared" si="188"/>
        <v/>
      </c>
      <c r="BI305" s="32" t="str">
        <f>IF(Q305=1,TRIM(IF(L305&gt;0,"Denmark: "&amp;IFERROR(LOOKUP(2,1/(Denmark!$C306:$AZ306&lt;&gt;""),Denmark!$C$4:$AZ$4),"")&amp;" ","")&amp;IF(M305&gt;0,"Norway: "&amp;IFERROR(LOOKUP(2,1/(Norway!$C306:$AZ306&lt;&gt;""),Norway!$C$4:$AZ$4),"")&amp;" ","")&amp;IF(N305&gt;0,"Finland: "&amp;IFERROR(LOOKUP(2,1/(Finland!$C306:$AZ306&lt;&gt;""),Finland!$C$4:$AZ$4),"")&amp;" ","")&amp;IF(O305&gt;0,"Sweden: "&amp;IFERROR(LOOKUP(2,1/(Sweden!$C306:$AZ306&lt;&gt;""),Sweden!$C$4:$AZ$4),"")&amp;" ","")),"")</f>
        <v/>
      </c>
      <c r="BJ305" s="32">
        <f t="shared" si="189"/>
        <v>0</v>
      </c>
      <c r="BK305" s="32">
        <f t="shared" si="190"/>
        <v>-1</v>
      </c>
    </row>
    <row r="306" spans="11:63" ht="13.5" customHeight="1">
      <c r="K306" s="32" t="str">
        <f>Denmark!A307</f>
        <v>Short-toed treecreeper</v>
      </c>
      <c r="L306" s="32">
        <f>Denmark!BA307</f>
        <v>0</v>
      </c>
      <c r="M306" s="32">
        <f>Norway!BA307</f>
        <v>0</v>
      </c>
      <c r="N306" s="32">
        <f>Finland!BA307</f>
        <v>0</v>
      </c>
      <c r="O306" s="32">
        <f>Sweden!BA307</f>
        <v>0</v>
      </c>
      <c r="P306" s="32">
        <f t="shared" si="163"/>
        <v>0</v>
      </c>
      <c r="Q306" s="32">
        <f t="shared" si="164"/>
        <v>0</v>
      </c>
      <c r="S306" s="32" t="str">
        <f t="shared" si="165"/>
        <v>Short-toed treecreeper</v>
      </c>
      <c r="T306" s="32">
        <f t="shared" si="166"/>
        <v>0</v>
      </c>
      <c r="U306" s="32">
        <f t="shared" si="167"/>
        <v>0</v>
      </c>
      <c r="V306" s="32" t="str">
        <f t="shared" si="168"/>
        <v/>
      </c>
      <c r="X306" s="32" t="str">
        <f t="shared" si="169"/>
        <v>Short-toed treecreeper</v>
      </c>
      <c r="Y306" s="32" t="str">
        <f t="shared" si="170"/>
        <v/>
      </c>
      <c r="Z306" s="32" t="str">
        <f>IF(AND(P306&gt;0,P306&lt;3),TRIM(IF(L306&gt;0,"Denmark: "&amp;IFERROR(LOOKUP(2,1/(Denmark!$C307:$AZ307&lt;&gt;""),Denmark!$C$4:$AZ$4),"")&amp;" ","")&amp;IF(M306&gt;0,"Norway: "&amp;IFERROR(LOOKUP(2,1/(Norway!$C307:$AZ307&lt;&gt;""),Norway!$C$4:$AZ$4),"")&amp;" ","")&amp;IF(N306&gt;0,"Finland: "&amp;IFERROR(LOOKUP(2,1/(Finland!$C307:$AZ307&lt;&gt;""),Finland!$C$4:$AZ$4),"")&amp;" ","")&amp;IF(O306&gt;0,"Sweden: "&amp;IFERROR(LOOKUP(2,1/(Sweden!$C307:$AZ307&lt;&gt;""),Sweden!$C$4:$AZ$4),"")&amp;" ","")),"")</f>
        <v/>
      </c>
      <c r="AA306" s="32">
        <f t="shared" si="171"/>
        <v>0</v>
      </c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 t="str">
        <f t="shared" si="172"/>
        <v>Short-toed treecreeper</v>
      </c>
      <c r="AP306" s="32">
        <f t="shared" si="173"/>
        <v>0</v>
      </c>
      <c r="AQ306" s="32">
        <f t="shared" si="174"/>
        <v>0</v>
      </c>
      <c r="AR306" s="32" t="str">
        <f t="shared" si="175"/>
        <v/>
      </c>
      <c r="AS306" s="32">
        <f t="shared" si="176"/>
        <v>5.0000000000000002E-5</v>
      </c>
      <c r="AT306" s="32"/>
      <c r="AU306" s="32" t="str">
        <f t="shared" si="177"/>
        <v>Short-toed treecreeper</v>
      </c>
      <c r="AV306" s="32" t="str">
        <f t="shared" si="178"/>
        <v/>
      </c>
      <c r="AW306" s="32" t="str">
        <f t="shared" si="179"/>
        <v/>
      </c>
      <c r="AX306" s="32">
        <f t="shared" si="180"/>
        <v>0</v>
      </c>
      <c r="AY306" s="32">
        <f t="shared" si="181"/>
        <v>-1</v>
      </c>
      <c r="AZ306" s="32"/>
      <c r="BA306" s="32" t="str">
        <f t="shared" si="182"/>
        <v>Short-toed treecreeper</v>
      </c>
      <c r="BB306" s="32">
        <f t="shared" si="183"/>
        <v>0</v>
      </c>
      <c r="BC306" s="32">
        <f t="shared" si="184"/>
        <v>0</v>
      </c>
      <c r="BD306" s="32" t="str">
        <f t="shared" si="185"/>
        <v/>
      </c>
      <c r="BE306" s="32">
        <f t="shared" si="186"/>
        <v>-1</v>
      </c>
      <c r="BG306" s="32" t="str">
        <f t="shared" si="187"/>
        <v>Short-toed treecreeper</v>
      </c>
      <c r="BH306" s="32" t="str">
        <f t="shared" si="188"/>
        <v/>
      </c>
      <c r="BI306" s="32" t="str">
        <f>IF(Q306=1,TRIM(IF(L306&gt;0,"Denmark: "&amp;IFERROR(LOOKUP(2,1/(Denmark!$C307:$AZ307&lt;&gt;""),Denmark!$C$4:$AZ$4),"")&amp;" ","")&amp;IF(M306&gt;0,"Norway: "&amp;IFERROR(LOOKUP(2,1/(Norway!$C307:$AZ307&lt;&gt;""),Norway!$C$4:$AZ$4),"")&amp;" ","")&amp;IF(N306&gt;0,"Finland: "&amp;IFERROR(LOOKUP(2,1/(Finland!$C307:$AZ307&lt;&gt;""),Finland!$C$4:$AZ$4),"")&amp;" ","")&amp;IF(O306&gt;0,"Sweden: "&amp;IFERROR(LOOKUP(2,1/(Sweden!$C307:$AZ307&lt;&gt;""),Sweden!$C$4:$AZ$4),"")&amp;" ","")),"")</f>
        <v/>
      </c>
      <c r="BJ306" s="32">
        <f t="shared" si="189"/>
        <v>0</v>
      </c>
      <c r="BK306" s="32">
        <f t="shared" si="190"/>
        <v>-1</v>
      </c>
    </row>
    <row r="307" spans="11:63" ht="13.5" customHeight="1">
      <c r="K307" s="32" t="str">
        <f>Denmark!A308</f>
        <v>Steppe eagle</v>
      </c>
      <c r="L307" s="32">
        <f>Denmark!BA308</f>
        <v>0</v>
      </c>
      <c r="M307" s="32">
        <f>Norway!BA308</f>
        <v>0</v>
      </c>
      <c r="N307" s="32">
        <f>Finland!BA308</f>
        <v>1</v>
      </c>
      <c r="O307" s="32">
        <f>Sweden!BA308</f>
        <v>0</v>
      </c>
      <c r="P307" s="32">
        <f t="shared" si="163"/>
        <v>1</v>
      </c>
      <c r="Q307" s="32">
        <f t="shared" si="164"/>
        <v>1</v>
      </c>
      <c r="S307" s="32" t="str">
        <f t="shared" si="165"/>
        <v>Steppe eagle</v>
      </c>
      <c r="T307" s="32">
        <f t="shared" si="166"/>
        <v>1</v>
      </c>
      <c r="U307" s="32">
        <f t="shared" si="167"/>
        <v>1</v>
      </c>
      <c r="V307" s="32" t="str">
        <f t="shared" si="168"/>
        <v>Finland</v>
      </c>
      <c r="X307" s="32" t="str">
        <f t="shared" si="169"/>
        <v>Steppe eagle</v>
      </c>
      <c r="Y307" s="32" t="str">
        <f t="shared" si="170"/>
        <v>Finland</v>
      </c>
      <c r="Z307" s="32" t="str">
        <f>IF(AND(P307&gt;0,P307&lt;3),TRIM(IF(L307&gt;0,"Denmark: "&amp;IFERROR(LOOKUP(2,1/(Denmark!$C308:$AZ308&lt;&gt;""),Denmark!$C$4:$AZ$4),"")&amp;" ","")&amp;IF(M307&gt;0,"Norway: "&amp;IFERROR(LOOKUP(2,1/(Norway!$C308:$AZ308&lt;&gt;""),Norway!$C$4:$AZ$4),"")&amp;" ","")&amp;IF(N307&gt;0,"Finland: "&amp;IFERROR(LOOKUP(2,1/(Finland!$C308:$AZ308&lt;&gt;""),Finland!$C$4:$AZ$4),"")&amp;" ","")&amp;IF(O307&gt;0,"Sweden: "&amp;IFERROR(LOOKUP(2,1/(Sweden!$C308:$AZ308&lt;&gt;""),Sweden!$C$4:$AZ$4),"")&amp;" ","")),"")</f>
        <v>Finland: Mikael Särkelä</v>
      </c>
      <c r="AA307" s="32">
        <f t="shared" si="171"/>
        <v>1</v>
      </c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 t="str">
        <f t="shared" si="172"/>
        <v>Steppe eagle</v>
      </c>
      <c r="AP307" s="32">
        <f t="shared" si="173"/>
        <v>1</v>
      </c>
      <c r="AQ307" s="32">
        <f t="shared" si="174"/>
        <v>1</v>
      </c>
      <c r="AR307" s="32" t="str">
        <f t="shared" si="175"/>
        <v>Finland</v>
      </c>
      <c r="AS307" s="32">
        <f t="shared" si="176"/>
        <v>1.00004</v>
      </c>
      <c r="AT307" s="32"/>
      <c r="AU307" s="32" t="str">
        <f t="shared" si="177"/>
        <v>Steppe eagle</v>
      </c>
      <c r="AV307" s="32" t="str">
        <f t="shared" si="178"/>
        <v>Finland</v>
      </c>
      <c r="AW307" s="32" t="str">
        <f t="shared" si="179"/>
        <v>Finland: Mikael Särkelä</v>
      </c>
      <c r="AX307" s="32">
        <f t="shared" si="180"/>
        <v>1</v>
      </c>
      <c r="AY307" s="32">
        <f t="shared" si="181"/>
        <v>2000.0039999999999</v>
      </c>
      <c r="AZ307" s="32"/>
      <c r="BA307" s="32" t="str">
        <f t="shared" si="182"/>
        <v>Steppe eagle</v>
      </c>
      <c r="BB307" s="32">
        <f t="shared" si="183"/>
        <v>1</v>
      </c>
      <c r="BC307" s="32">
        <f t="shared" si="184"/>
        <v>1</v>
      </c>
      <c r="BD307" s="32" t="str">
        <f t="shared" si="185"/>
        <v>Finland</v>
      </c>
      <c r="BE307" s="32">
        <f t="shared" si="186"/>
        <v>-1</v>
      </c>
      <c r="BG307" s="32" t="str">
        <f t="shared" si="187"/>
        <v>Steppe eagle</v>
      </c>
      <c r="BH307" s="32" t="str">
        <f t="shared" si="188"/>
        <v>Finland</v>
      </c>
      <c r="BI307" s="32" t="str">
        <f>IF(Q307=1,TRIM(IF(L307&gt;0,"Denmark: "&amp;IFERROR(LOOKUP(2,1/(Denmark!$C308:$AZ308&lt;&gt;""),Denmark!$C$4:$AZ$4),"")&amp;" ","")&amp;IF(M307&gt;0,"Norway: "&amp;IFERROR(LOOKUP(2,1/(Norway!$C308:$AZ308&lt;&gt;""),Norway!$C$4:$AZ$4),"")&amp;" ","")&amp;IF(N307&gt;0,"Finland: "&amp;IFERROR(LOOKUP(2,1/(Finland!$C308:$AZ308&lt;&gt;""),Finland!$C$4:$AZ$4),"")&amp;" ","")&amp;IF(O307&gt;0,"Sweden: "&amp;IFERROR(LOOKUP(2,1/(Sweden!$C308:$AZ308&lt;&gt;""),Sweden!$C$4:$AZ$4),"")&amp;" ","")),"")</f>
        <v>Finland: Mikael Särkelä</v>
      </c>
      <c r="BJ307" s="32">
        <f t="shared" si="189"/>
        <v>1</v>
      </c>
      <c r="BK307" s="32">
        <f t="shared" si="190"/>
        <v>1.00004</v>
      </c>
    </row>
    <row r="308" spans="11:63" ht="13.5" customHeight="1">
      <c r="K308" s="32" t="str">
        <f>Denmark!A309</f>
        <v>European storm Petrel</v>
      </c>
      <c r="L308" s="32">
        <f>Denmark!BA309</f>
        <v>0</v>
      </c>
      <c r="M308" s="32">
        <f>Norway!BA309</f>
        <v>0</v>
      </c>
      <c r="N308" s="32">
        <f>Finland!BA309</f>
        <v>0</v>
      </c>
      <c r="O308" s="32">
        <f>Sweden!BA309</f>
        <v>2</v>
      </c>
      <c r="P308" s="32">
        <f t="shared" si="163"/>
        <v>2</v>
      </c>
      <c r="Q308" s="32">
        <f t="shared" si="164"/>
        <v>1</v>
      </c>
      <c r="S308" s="32" t="str">
        <f t="shared" si="165"/>
        <v>European storm Petrel</v>
      </c>
      <c r="T308" s="32">
        <f t="shared" si="166"/>
        <v>2</v>
      </c>
      <c r="U308" s="32">
        <f t="shared" si="167"/>
        <v>1</v>
      </c>
      <c r="V308" s="32" t="str">
        <f t="shared" si="168"/>
        <v>Sweden</v>
      </c>
      <c r="X308" s="32" t="str">
        <f t="shared" si="169"/>
        <v>European storm Petrel</v>
      </c>
      <c r="Y308" s="32" t="str">
        <f t="shared" si="170"/>
        <v>Sweden</v>
      </c>
      <c r="Z308" s="32" t="str">
        <f>IF(AND(P308&gt;0,P308&lt;3),TRIM(IF(L308&gt;0,"Denmark: "&amp;IFERROR(LOOKUP(2,1/(Denmark!$C309:$AZ309&lt;&gt;""),Denmark!$C$4:$AZ$4),"")&amp;" ","")&amp;IF(M308&gt;0,"Norway: "&amp;IFERROR(LOOKUP(2,1/(Norway!$C309:$AZ309&lt;&gt;""),Norway!$C$4:$AZ$4),"")&amp;" ","")&amp;IF(N308&gt;0,"Finland: "&amp;IFERROR(LOOKUP(2,1/(Finland!$C309:$AZ309&lt;&gt;""),Finland!$C$4:$AZ$4),"")&amp;" ","")&amp;IF(O308&gt;0,"Sweden: "&amp;IFERROR(LOOKUP(2,1/(Sweden!$C309:$AZ309&lt;&gt;""),Sweden!$C$4:$AZ$4),"")&amp;" ","")),"")</f>
        <v>Sweden: Kasper Wieck</v>
      </c>
      <c r="AA308" s="32">
        <f t="shared" si="171"/>
        <v>2</v>
      </c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 t="str">
        <f t="shared" si="172"/>
        <v>European storm Petrel</v>
      </c>
      <c r="AP308" s="32">
        <f t="shared" si="173"/>
        <v>2</v>
      </c>
      <c r="AQ308" s="32">
        <f t="shared" si="174"/>
        <v>1</v>
      </c>
      <c r="AR308" s="32" t="str">
        <f t="shared" si="175"/>
        <v>Sweden</v>
      </c>
      <c r="AS308" s="32">
        <f t="shared" si="176"/>
        <v>2.0000300000000002</v>
      </c>
      <c r="AT308" s="32"/>
      <c r="AU308" s="32" t="str">
        <f t="shared" si="177"/>
        <v>European storm Petrel</v>
      </c>
      <c r="AV308" s="32" t="str">
        <f t="shared" si="178"/>
        <v>Sweden</v>
      </c>
      <c r="AW308" s="32" t="str">
        <f t="shared" si="179"/>
        <v>Sweden: Kasper Wieck</v>
      </c>
      <c r="AX308" s="32">
        <f t="shared" si="180"/>
        <v>2</v>
      </c>
      <c r="AY308" s="32">
        <f t="shared" si="181"/>
        <v>1000.003</v>
      </c>
      <c r="AZ308" s="32"/>
      <c r="BA308" s="32" t="str">
        <f t="shared" si="182"/>
        <v>European storm Petrel</v>
      </c>
      <c r="BB308" s="32">
        <f t="shared" si="183"/>
        <v>2</v>
      </c>
      <c r="BC308" s="32">
        <f t="shared" si="184"/>
        <v>1</v>
      </c>
      <c r="BD308" s="32" t="str">
        <f t="shared" si="185"/>
        <v>Sweden</v>
      </c>
      <c r="BE308" s="32">
        <f t="shared" si="186"/>
        <v>-1</v>
      </c>
      <c r="BG308" s="32" t="str">
        <f t="shared" si="187"/>
        <v>European storm Petrel</v>
      </c>
      <c r="BH308" s="32" t="str">
        <f t="shared" si="188"/>
        <v>Sweden</v>
      </c>
      <c r="BI308" s="32" t="str">
        <f>IF(Q308=1,TRIM(IF(L308&gt;0,"Denmark: "&amp;IFERROR(LOOKUP(2,1/(Denmark!$C309:$AZ309&lt;&gt;""),Denmark!$C$4:$AZ$4),"")&amp;" ","")&amp;IF(M308&gt;0,"Norway: "&amp;IFERROR(LOOKUP(2,1/(Norway!$C309:$AZ309&lt;&gt;""),Norway!$C$4:$AZ$4),"")&amp;" ","")&amp;IF(N308&gt;0,"Finland: "&amp;IFERROR(LOOKUP(2,1/(Finland!$C309:$AZ309&lt;&gt;""),Finland!$C$4:$AZ$4),"")&amp;" ","")&amp;IF(O308&gt;0,"Sweden: "&amp;IFERROR(LOOKUP(2,1/(Sweden!$C309:$AZ309&lt;&gt;""),Sweden!$C$4:$AZ$4),"")&amp;" ","")),"")</f>
        <v>Sweden: Kasper Wieck</v>
      </c>
      <c r="BJ308" s="32">
        <f t="shared" si="189"/>
        <v>2</v>
      </c>
      <c r="BK308" s="32">
        <f t="shared" si="190"/>
        <v>2.0000300000000002</v>
      </c>
    </row>
    <row r="309" spans="11:63" ht="13.5" customHeight="1">
      <c r="K309" s="32" t="str">
        <f>Denmark!A310</f>
        <v>American wigeon</v>
      </c>
      <c r="L309" s="32">
        <f>Denmark!BA310</f>
        <v>0</v>
      </c>
      <c r="M309" s="32">
        <f>Norway!BA310</f>
        <v>0</v>
      </c>
      <c r="N309" s="32">
        <f>Finland!BA310</f>
        <v>0</v>
      </c>
      <c r="O309" s="32">
        <f>Sweden!BA310</f>
        <v>0</v>
      </c>
      <c r="P309" s="32">
        <f t="shared" si="163"/>
        <v>0</v>
      </c>
      <c r="Q309" s="32">
        <f t="shared" si="164"/>
        <v>0</v>
      </c>
      <c r="S309" s="32" t="str">
        <f t="shared" si="165"/>
        <v>American wigeon</v>
      </c>
      <c r="T309" s="32">
        <f t="shared" si="166"/>
        <v>0</v>
      </c>
      <c r="U309" s="32">
        <f t="shared" si="167"/>
        <v>0</v>
      </c>
      <c r="V309" s="32" t="str">
        <f t="shared" si="168"/>
        <v/>
      </c>
      <c r="X309" s="32" t="str">
        <f t="shared" si="169"/>
        <v>American wigeon</v>
      </c>
      <c r="Y309" s="32" t="str">
        <f t="shared" si="170"/>
        <v/>
      </c>
      <c r="Z309" s="32" t="str">
        <f>IF(AND(P309&gt;0,P309&lt;3),TRIM(IF(L309&gt;0,"Denmark: "&amp;IFERROR(LOOKUP(2,1/(Denmark!$C310:$AZ310&lt;&gt;""),Denmark!$C$4:$AZ$4),"")&amp;" ","")&amp;IF(M309&gt;0,"Norway: "&amp;IFERROR(LOOKUP(2,1/(Norway!$C310:$AZ310&lt;&gt;""),Norway!$C$4:$AZ$4),"")&amp;" ","")&amp;IF(N309&gt;0,"Finland: "&amp;IFERROR(LOOKUP(2,1/(Finland!$C310:$AZ310&lt;&gt;""),Finland!$C$4:$AZ$4),"")&amp;" ","")&amp;IF(O309&gt;0,"Sweden: "&amp;IFERROR(LOOKUP(2,1/(Sweden!$C310:$AZ310&lt;&gt;""),Sweden!$C$4:$AZ$4),"")&amp;" ","")),"")</f>
        <v/>
      </c>
      <c r="AA309" s="32">
        <f t="shared" si="171"/>
        <v>0</v>
      </c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 t="str">
        <f t="shared" si="172"/>
        <v>American wigeon</v>
      </c>
      <c r="AP309" s="32">
        <f t="shared" si="173"/>
        <v>0</v>
      </c>
      <c r="AQ309" s="32">
        <f t="shared" si="174"/>
        <v>0</v>
      </c>
      <c r="AR309" s="32" t="str">
        <f t="shared" si="175"/>
        <v/>
      </c>
      <c r="AS309" s="32">
        <f t="shared" si="176"/>
        <v>2.0000000000000002E-5</v>
      </c>
      <c r="AT309" s="32"/>
      <c r="AU309" s="32" t="str">
        <f t="shared" si="177"/>
        <v>American wigeon</v>
      </c>
      <c r="AV309" s="32" t="str">
        <f t="shared" si="178"/>
        <v/>
      </c>
      <c r="AW309" s="32" t="str">
        <f t="shared" si="179"/>
        <v/>
      </c>
      <c r="AX309" s="32">
        <f t="shared" si="180"/>
        <v>0</v>
      </c>
      <c r="AY309" s="32">
        <f t="shared" si="181"/>
        <v>-1</v>
      </c>
      <c r="AZ309" s="32"/>
      <c r="BA309" s="32" t="str">
        <f t="shared" si="182"/>
        <v>American wigeon</v>
      </c>
      <c r="BB309" s="32">
        <f t="shared" si="183"/>
        <v>0</v>
      </c>
      <c r="BC309" s="32">
        <f t="shared" si="184"/>
        <v>0</v>
      </c>
      <c r="BD309" s="32" t="str">
        <f t="shared" si="185"/>
        <v/>
      </c>
      <c r="BE309" s="32">
        <f t="shared" si="186"/>
        <v>-1</v>
      </c>
      <c r="BG309" s="32" t="str">
        <f t="shared" si="187"/>
        <v>American wigeon</v>
      </c>
      <c r="BH309" s="32" t="str">
        <f t="shared" si="188"/>
        <v/>
      </c>
      <c r="BI309" s="32" t="str">
        <f>IF(Q309=1,TRIM(IF(L309&gt;0,"Denmark: "&amp;IFERROR(LOOKUP(2,1/(Denmark!$C310:$AZ310&lt;&gt;""),Denmark!$C$4:$AZ$4),"")&amp;" ","")&amp;IF(M309&gt;0,"Norway: "&amp;IFERROR(LOOKUP(2,1/(Norway!$C310:$AZ310&lt;&gt;""),Norway!$C$4:$AZ$4),"")&amp;" ","")&amp;IF(N309&gt;0,"Finland: "&amp;IFERROR(LOOKUP(2,1/(Finland!$C310:$AZ310&lt;&gt;""),Finland!$C$4:$AZ$4),"")&amp;" ","")&amp;IF(O309&gt;0,"Sweden: "&amp;IFERROR(LOOKUP(2,1/(Sweden!$C310:$AZ310&lt;&gt;""),Sweden!$C$4:$AZ$4),"")&amp;" ","")),"")</f>
        <v/>
      </c>
      <c r="BJ309" s="32">
        <f t="shared" si="189"/>
        <v>0</v>
      </c>
      <c r="BK309" s="32">
        <f t="shared" si="190"/>
        <v>-1</v>
      </c>
    </row>
    <row r="310" spans="11:63" ht="13.5" customHeight="1">
      <c r="K310" s="32" t="str">
        <f>Denmark!A311</f>
        <v>Ferruginous duck</v>
      </c>
      <c r="L310" s="32">
        <f>Denmark!BA311</f>
        <v>0</v>
      </c>
      <c r="M310" s="32">
        <f>Norway!BA311</f>
        <v>0</v>
      </c>
      <c r="N310" s="32">
        <f>Finland!BA311</f>
        <v>0</v>
      </c>
      <c r="O310" s="32">
        <f>Sweden!BA311</f>
        <v>1</v>
      </c>
      <c r="P310" s="32">
        <f t="shared" si="163"/>
        <v>1</v>
      </c>
      <c r="Q310" s="32">
        <f t="shared" si="164"/>
        <v>1</v>
      </c>
      <c r="S310" s="32" t="str">
        <f t="shared" si="165"/>
        <v>Ferruginous duck</v>
      </c>
      <c r="T310" s="32">
        <f t="shared" si="166"/>
        <v>1</v>
      </c>
      <c r="U310" s="32">
        <f t="shared" si="167"/>
        <v>1</v>
      </c>
      <c r="V310" s="32" t="str">
        <f t="shared" si="168"/>
        <v>Sweden</v>
      </c>
      <c r="X310" s="32" t="str">
        <f t="shared" si="169"/>
        <v>Ferruginous duck</v>
      </c>
      <c r="Y310" s="32" t="str">
        <f t="shared" si="170"/>
        <v>Sweden</v>
      </c>
      <c r="Z310" s="32" t="str">
        <f>IF(AND(P310&gt;0,P310&lt;3),TRIM(IF(L310&gt;0,"Denmark: "&amp;IFERROR(LOOKUP(2,1/(Denmark!$C311:$AZ311&lt;&gt;""),Denmark!$C$4:$AZ$4),"")&amp;" ","")&amp;IF(M310&gt;0,"Norway: "&amp;IFERROR(LOOKUP(2,1/(Norway!$C311:$AZ311&lt;&gt;""),Norway!$C$4:$AZ$4),"")&amp;" ","")&amp;IF(N310&gt;0,"Finland: "&amp;IFERROR(LOOKUP(2,1/(Finland!$C311:$AZ311&lt;&gt;""),Finland!$C$4:$AZ$4),"")&amp;" ","")&amp;IF(O310&gt;0,"Sweden: "&amp;IFERROR(LOOKUP(2,1/(Sweden!$C311:$AZ311&lt;&gt;""),Sweden!$C$4:$AZ$4),"")&amp;" ","")),"")</f>
        <v>Sweden: Eskil Friberg</v>
      </c>
      <c r="AA310" s="32">
        <f t="shared" si="171"/>
        <v>1</v>
      </c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 t="str">
        <f t="shared" si="172"/>
        <v>Ferruginous duck</v>
      </c>
      <c r="AP310" s="32">
        <f t="shared" si="173"/>
        <v>1</v>
      </c>
      <c r="AQ310" s="32">
        <f t="shared" si="174"/>
        <v>1</v>
      </c>
      <c r="AR310" s="32" t="str">
        <f t="shared" si="175"/>
        <v>Sweden</v>
      </c>
      <c r="AS310" s="32">
        <f t="shared" si="176"/>
        <v>1.0000100000000001</v>
      </c>
      <c r="AT310" s="32"/>
      <c r="AU310" s="32" t="str">
        <f t="shared" si="177"/>
        <v>Ferruginous duck</v>
      </c>
      <c r="AV310" s="32" t="str">
        <f t="shared" si="178"/>
        <v>Sweden</v>
      </c>
      <c r="AW310" s="32" t="str">
        <f t="shared" si="179"/>
        <v>Sweden: Eskil Friberg</v>
      </c>
      <c r="AX310" s="32">
        <f t="shared" si="180"/>
        <v>1</v>
      </c>
      <c r="AY310" s="32">
        <f t="shared" si="181"/>
        <v>2000.001</v>
      </c>
      <c r="AZ310" s="32"/>
      <c r="BA310" s="32" t="str">
        <f t="shared" si="182"/>
        <v>Ferruginous duck</v>
      </c>
      <c r="BB310" s="32">
        <f t="shared" si="183"/>
        <v>1</v>
      </c>
      <c r="BC310" s="32">
        <f t="shared" si="184"/>
        <v>1</v>
      </c>
      <c r="BD310" s="32" t="str">
        <f t="shared" si="185"/>
        <v>Sweden</v>
      </c>
      <c r="BE310" s="32">
        <f t="shared" si="186"/>
        <v>-1</v>
      </c>
      <c r="BG310" s="32" t="str">
        <f t="shared" si="187"/>
        <v>Ferruginous duck</v>
      </c>
      <c r="BH310" s="32" t="str">
        <f t="shared" si="188"/>
        <v>Sweden</v>
      </c>
      <c r="BI310" s="32" t="str">
        <f>IF(Q310=1,TRIM(IF(L310&gt;0,"Denmark: "&amp;IFERROR(LOOKUP(2,1/(Denmark!$C311:$AZ311&lt;&gt;""),Denmark!$C$4:$AZ$4),"")&amp;" ","")&amp;IF(M310&gt;0,"Norway: "&amp;IFERROR(LOOKUP(2,1/(Norway!$C311:$AZ311&lt;&gt;""),Norway!$C$4:$AZ$4),"")&amp;" ","")&amp;IF(N310&gt;0,"Finland: "&amp;IFERROR(LOOKUP(2,1/(Finland!$C311:$AZ311&lt;&gt;""),Finland!$C$4:$AZ$4),"")&amp;" ","")&amp;IF(O310&gt;0,"Sweden: "&amp;IFERROR(LOOKUP(2,1/(Sweden!$C311:$AZ311&lt;&gt;""),Sweden!$C$4:$AZ$4),"")&amp;" ","")),"")</f>
        <v>Sweden: Eskil Friberg</v>
      </c>
      <c r="BJ310" s="32">
        <f t="shared" si="189"/>
        <v>1</v>
      </c>
      <c r="BK310" s="32">
        <f t="shared" si="190"/>
        <v>1.0000100000000001</v>
      </c>
    </row>
    <row r="311" spans="11:63" ht="13.5" customHeight="1"/>
    <row r="312" spans="11:63" ht="13.5" customHeight="1"/>
    <row r="313" spans="11:63" ht="13.5" customHeight="1"/>
    <row r="314" spans="11:63" ht="13.5" customHeight="1"/>
    <row r="315" spans="11:63" ht="13.5" customHeight="1"/>
    <row r="316" spans="11:63" ht="13.5" customHeight="1"/>
    <row r="317" spans="11:63" ht="13.5" customHeight="1"/>
    <row r="318" spans="11:63" ht="13.5" customHeight="1"/>
    <row r="319" spans="11:63" ht="13.5" customHeight="1"/>
    <row r="320" spans="11:63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G1"/>
  </mergeCells>
  <pageMargins left="0.7" right="0.7" top="0.75" bottom="0.75" header="0.511811023622047" footer="0.511811023622047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Normal="100" workbookViewId="0"/>
  </sheetViews>
  <sheetFormatPr defaultColWidth="12.59765625" defaultRowHeight="14.25"/>
  <sheetData/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zoomScaleNormal="100" workbookViewId="0"/>
  </sheetViews>
  <sheetFormatPr defaultColWidth="12.59765625" defaultRowHeight="14.25"/>
  <sheetData/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A7338C3E7B8648AA38D63A3142B421" ma:contentTypeVersion="13" ma:contentTypeDescription="Create a new document." ma:contentTypeScope="" ma:versionID="e6dbf69ad7ae9eaa15d2871033e7f50a">
  <xsd:schema xmlns:xsd="http://www.w3.org/2001/XMLSchema" xmlns:xs="http://www.w3.org/2001/XMLSchema" xmlns:p="http://schemas.microsoft.com/office/2006/metadata/properties" xmlns:ns3="0ff046d8-668e-4842-9b40-47bf864a23e1" xmlns:ns4="67414bac-84e0-4ef5-90ec-4a9e56f86ce8" targetNamespace="http://schemas.microsoft.com/office/2006/metadata/properties" ma:root="true" ma:fieldsID="7263ef98e58a16014126dfe910989a6e" ns3:_="" ns4:_="">
    <xsd:import namespace="0ff046d8-668e-4842-9b40-47bf864a23e1"/>
    <xsd:import namespace="67414bac-84e0-4ef5-90ec-4a9e56f86c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046d8-668e-4842-9b40-47bf864a2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4bac-84e0-4ef5-90ec-4a9e56f86c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f046d8-668e-4842-9b40-47bf864a23e1" xsi:nil="true"/>
  </documentManagement>
</p:properties>
</file>

<file path=customXml/itemProps1.xml><?xml version="1.0" encoding="utf-8"?>
<ds:datastoreItem xmlns:ds="http://schemas.openxmlformats.org/officeDocument/2006/customXml" ds:itemID="{823C3D6A-A9C3-4BE1-9D50-AA8B2DA536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A3345-FFAC-4240-B20C-26F95ED65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f046d8-668e-4842-9b40-47bf864a23e1"/>
    <ds:schemaRef ds:uri="67414bac-84e0-4ef5-90ec-4a9e56f86c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49744-A2F0-469D-85D9-B8D8B4848ED6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67414bac-84e0-4ef5-90ec-4a9e56f86ce8"/>
    <ds:schemaRef ds:uri="http://schemas.microsoft.com/office/infopath/2007/PartnerControls"/>
    <ds:schemaRef ds:uri="0ff046d8-668e-4842-9b40-47bf864a23e1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Fun stats</vt:lpstr>
      <vt:lpstr>Denmark</vt:lpstr>
      <vt:lpstr>Norway</vt:lpstr>
      <vt:lpstr>Finland</vt:lpstr>
      <vt:lpstr>Sweden</vt:lpstr>
      <vt:lpstr>Calculations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Eskil Friberg</dc:creator>
  <dc:description/>
  <cp:lastModifiedBy>Eskil Friberg</cp:lastModifiedBy>
  <cp:revision>2</cp:revision>
  <dcterms:created xsi:type="dcterms:W3CDTF">2026-06-22T12:41:57Z</dcterms:created>
  <dcterms:modified xsi:type="dcterms:W3CDTF">2026-09-22T17:59:59Z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0x01010010A7338C3E7B8648AA38D63A3142B421</vt:lpwstr>
  </property>
</Properties>
</file>